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alculator" sheetId="18" r:id="rId1"/>
    <sheet name="Cumulative calculator" sheetId="22" r:id="rId2"/>
    <sheet name="Tables" sheetId="21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8" l="1"/>
  <c r="S12" i="18" l="1"/>
  <c r="S20" i="18" s="1"/>
  <c r="T12" i="18"/>
  <c r="T20" i="18" s="1"/>
  <c r="U12" i="18"/>
  <c r="U20" i="18" s="1"/>
  <c r="V12" i="18"/>
  <c r="V20" i="18" s="1"/>
  <c r="W12" i="18"/>
  <c r="W20" i="18" s="1"/>
  <c r="X12" i="18"/>
  <c r="X20" i="18" s="1"/>
  <c r="Y12" i="18"/>
  <c r="Y20" i="18" s="1"/>
  <c r="Z12" i="18"/>
  <c r="Z20" i="18" s="1"/>
  <c r="AA12" i="18"/>
  <c r="AA20" i="18" s="1"/>
  <c r="R12" i="18"/>
  <c r="R20" i="18" s="1"/>
  <c r="E12" i="18"/>
  <c r="E20" i="18" s="1"/>
  <c r="F12" i="18"/>
  <c r="F20" i="18" s="1"/>
  <c r="G12" i="18"/>
  <c r="G20" i="18" s="1"/>
  <c r="H12" i="18"/>
  <c r="H20" i="18" s="1"/>
  <c r="I12" i="18"/>
  <c r="I20" i="18" s="1"/>
  <c r="J12" i="18"/>
  <c r="J20" i="18" s="1"/>
  <c r="K12" i="18"/>
  <c r="K20" i="18" s="1"/>
  <c r="L12" i="18"/>
  <c r="L20" i="18" s="1"/>
  <c r="M12" i="18"/>
  <c r="M20" i="18" s="1"/>
  <c r="D12" i="18"/>
  <c r="D20" i="18" s="1"/>
  <c r="K7" i="21" l="1"/>
  <c r="O30" i="21" s="1"/>
  <c r="N30" i="21" s="1"/>
  <c r="B7" i="21"/>
  <c r="O43" i="21" l="1"/>
  <c r="N43" i="21" s="1"/>
  <c r="O42" i="21"/>
  <c r="N42" i="21" s="1"/>
  <c r="O33" i="21"/>
  <c r="N33" i="21" s="1"/>
  <c r="O34" i="21"/>
  <c r="N34" i="21" s="1"/>
  <c r="O24" i="21"/>
  <c r="N24" i="21" s="1"/>
  <c r="O41" i="21"/>
  <c r="N41" i="21" s="1"/>
  <c r="O32" i="21"/>
  <c r="N32" i="21" s="1"/>
  <c r="O25" i="21"/>
  <c r="N25" i="21" s="1"/>
  <c r="O40" i="21"/>
  <c r="N40" i="21" s="1"/>
  <c r="O31" i="21"/>
  <c r="N31" i="21" s="1"/>
  <c r="O39" i="21"/>
  <c r="N39" i="21" s="1"/>
  <c r="O29" i="21"/>
  <c r="N29" i="21" s="1"/>
  <c r="O37" i="21"/>
  <c r="N37" i="21" s="1"/>
  <c r="O28" i="21"/>
  <c r="N28" i="21" s="1"/>
  <c r="O36" i="21"/>
  <c r="N36" i="21" s="1"/>
  <c r="O27" i="21"/>
  <c r="N27" i="21" s="1"/>
  <c r="O35" i="21"/>
  <c r="N35" i="21" s="1"/>
  <c r="O26" i="21"/>
  <c r="N26" i="21" s="1"/>
  <c r="O38" i="21"/>
  <c r="N38" i="21" s="1"/>
  <c r="O4" i="21"/>
  <c r="N4" i="21" s="1"/>
  <c r="O3" i="21"/>
  <c r="N3" i="21" s="1"/>
  <c r="O17" i="21"/>
  <c r="N17" i="21" s="1"/>
  <c r="O9" i="21"/>
  <c r="N9" i="21" s="1"/>
  <c r="O16" i="21"/>
  <c r="N16" i="21" s="1"/>
  <c r="O8" i="21"/>
  <c r="N8" i="21" s="1"/>
  <c r="O10" i="21"/>
  <c r="N10" i="21" s="1"/>
  <c r="O22" i="21"/>
  <c r="N22" i="21" s="1"/>
  <c r="O14" i="21"/>
  <c r="N14" i="21" s="1"/>
  <c r="O6" i="21"/>
  <c r="N6" i="21" s="1"/>
  <c r="O21" i="21"/>
  <c r="N21" i="21" s="1"/>
  <c r="O13" i="21"/>
  <c r="N13" i="21" s="1"/>
  <c r="O5" i="21"/>
  <c r="N5" i="21" s="1"/>
  <c r="O19" i="21"/>
  <c r="N19" i="21" s="1"/>
  <c r="O11" i="21"/>
  <c r="N11" i="21" s="1"/>
  <c r="O18" i="21"/>
  <c r="N18" i="21" s="1"/>
  <c r="O23" i="21"/>
  <c r="N23" i="21" s="1"/>
  <c r="O15" i="21"/>
  <c r="N15" i="21" s="1"/>
  <c r="O7" i="21"/>
  <c r="N7" i="21" s="1"/>
  <c r="O20" i="21"/>
  <c r="N20" i="21" s="1"/>
  <c r="O12" i="21"/>
  <c r="N12" i="21" s="1"/>
  <c r="C26" i="18"/>
  <c r="C11" i="21"/>
  <c r="D11" i="21"/>
  <c r="E11" i="21"/>
  <c r="F11" i="21"/>
  <c r="G11" i="21"/>
  <c r="H11" i="21"/>
  <c r="I11" i="21"/>
  <c r="J11" i="21"/>
  <c r="K11" i="21"/>
  <c r="B11" i="21"/>
  <c r="C7" i="21"/>
  <c r="D7" i="21"/>
  <c r="E7" i="21"/>
  <c r="F7" i="21"/>
  <c r="G7" i="21"/>
  <c r="H7" i="21"/>
  <c r="I7" i="21"/>
  <c r="J7" i="21"/>
  <c r="L22" i="18" l="1"/>
  <c r="S26" i="21"/>
  <c r="R26" i="21" s="1"/>
  <c r="S32" i="21"/>
  <c r="R32" i="21" s="1"/>
  <c r="S39" i="21"/>
  <c r="R39" i="21" s="1"/>
  <c r="S25" i="21"/>
  <c r="R25" i="21" s="1"/>
  <c r="S34" i="21"/>
  <c r="R34" i="21" s="1"/>
  <c r="S40" i="21"/>
  <c r="R40" i="21" s="1"/>
  <c r="S28" i="21"/>
  <c r="R28" i="21" s="1"/>
  <c r="S35" i="21"/>
  <c r="R35" i="21" s="1"/>
  <c r="S41" i="21"/>
  <c r="R41" i="21" s="1"/>
  <c r="S29" i="21"/>
  <c r="R29" i="21" s="1"/>
  <c r="S42" i="21"/>
  <c r="R42" i="21" s="1"/>
  <c r="S30" i="21"/>
  <c r="R30" i="21" s="1"/>
  <c r="S36" i="21"/>
  <c r="R36" i="21" s="1"/>
  <c r="S43" i="21"/>
  <c r="R43" i="21" s="1"/>
  <c r="S31" i="21"/>
  <c r="R31" i="21" s="1"/>
  <c r="S37" i="21"/>
  <c r="R37" i="21" s="1"/>
  <c r="S38" i="21"/>
  <c r="R38" i="21" s="1"/>
  <c r="S27" i="21"/>
  <c r="R27" i="21" s="1"/>
  <c r="S33" i="21"/>
  <c r="R33" i="21" s="1"/>
  <c r="S24" i="21"/>
  <c r="R24" i="21" s="1"/>
  <c r="S11" i="21"/>
  <c r="R11" i="21" s="1"/>
  <c r="S19" i="21"/>
  <c r="R19" i="21" s="1"/>
  <c r="S4" i="21"/>
  <c r="R4" i="21" s="1"/>
  <c r="S12" i="21"/>
  <c r="R12" i="21" s="1"/>
  <c r="S20" i="21"/>
  <c r="R20" i="21" s="1"/>
  <c r="S7" i="21"/>
  <c r="R7" i="21" s="1"/>
  <c r="S15" i="21"/>
  <c r="R15" i="21" s="1"/>
  <c r="S23" i="21"/>
  <c r="R23" i="21" s="1"/>
  <c r="S8" i="21"/>
  <c r="R8" i="21" s="1"/>
  <c r="S16" i="21"/>
  <c r="R16" i="21" s="1"/>
  <c r="S3" i="21"/>
  <c r="R3" i="21" s="1"/>
  <c r="S5" i="21"/>
  <c r="R5" i="21" s="1"/>
  <c r="S13" i="21"/>
  <c r="R13" i="21" s="1"/>
  <c r="S21" i="21"/>
  <c r="R21" i="21" s="1"/>
  <c r="S6" i="21"/>
  <c r="R6" i="21" s="1"/>
  <c r="S14" i="21"/>
  <c r="R14" i="21" s="1"/>
  <c r="S22" i="21"/>
  <c r="R22" i="21" s="1"/>
  <c r="S9" i="21"/>
  <c r="R9" i="21" s="1"/>
  <c r="S17" i="21"/>
  <c r="R17" i="21" s="1"/>
  <c r="S10" i="21"/>
  <c r="R10" i="21" s="1"/>
  <c r="S18" i="21"/>
  <c r="R18" i="21" s="1"/>
  <c r="Z22" i="18" l="1"/>
  <c r="C29" i="18" l="1"/>
  <c r="C25" i="18"/>
  <c r="H9" i="22"/>
  <c r="J9" i="22"/>
  <c r="L9" i="22"/>
  <c r="K9" i="22"/>
  <c r="G9" i="22"/>
  <c r="F9" i="22"/>
  <c r="C9" i="22"/>
  <c r="E9" i="22"/>
  <c r="I9" i="22"/>
  <c r="D9" i="22"/>
</calcChain>
</file>

<file path=xl/sharedStrings.xml><?xml version="1.0" encoding="utf-8"?>
<sst xmlns="http://schemas.openxmlformats.org/spreadsheetml/2006/main" count="109" uniqueCount="56">
  <si>
    <t>3</t>
  </si>
  <si>
    <t>4</t>
  </si>
  <si>
    <t>5</t>
  </si>
  <si>
    <t>6</t>
  </si>
  <si>
    <t>7</t>
  </si>
  <si>
    <t>8</t>
  </si>
  <si>
    <t>9</t>
  </si>
  <si>
    <t>10</t>
  </si>
  <si>
    <t>wind speed</t>
  </si>
  <si>
    <t>m</t>
  </si>
  <si>
    <t>Night-time assessment</t>
  </si>
  <si>
    <t>Day-time assessment</t>
  </si>
  <si>
    <t>day</t>
  </si>
  <si>
    <t>night</t>
  </si>
  <si>
    <t>Permissible day-time distance for this turbine</t>
  </si>
  <si>
    <t>Permissible night-time distance for this turbine</t>
  </si>
  <si>
    <t>Acoustic Noise Levels</t>
  </si>
  <si>
    <t>Turbine Make:</t>
  </si>
  <si>
    <t>Noise Emission Level</t>
  </si>
  <si>
    <t>Model:</t>
  </si>
  <si>
    <t>YES</t>
  </si>
  <si>
    <t>NO</t>
  </si>
  <si>
    <t>Panalty?</t>
  </si>
  <si>
    <t>wind speed (V)</t>
  </si>
  <si>
    <t>Noise Penalty(P)</t>
  </si>
  <si>
    <t>Lp</t>
  </si>
  <si>
    <t>X</t>
  </si>
  <si>
    <t>m from approx X</t>
  </si>
  <si>
    <t>Approx Xm</t>
  </si>
  <si>
    <t>Exact Day X</t>
  </si>
  <si>
    <t>Exact Night X</t>
  </si>
  <si>
    <t>Distance from turbine to the amenity boundary (X)</t>
  </si>
  <si>
    <r>
      <t>Lp,Xm (L</t>
    </r>
    <r>
      <rPr>
        <vertAlign val="subscript"/>
        <sz val="10"/>
        <color theme="1"/>
        <rFont val="Arial"/>
        <family val="2"/>
      </rPr>
      <t>A90</t>
    </r>
    <r>
      <rPr>
        <sz val="10"/>
        <color theme="1"/>
        <rFont val="Arial"/>
        <family val="2"/>
      </rPr>
      <t xml:space="preserve"> dB)</t>
    </r>
  </si>
  <si>
    <r>
      <t>Bgd Av (L</t>
    </r>
    <r>
      <rPr>
        <vertAlign val="subscript"/>
        <sz val="10"/>
        <color theme="0" tint="-0.34998626667073579"/>
        <rFont val="Arial"/>
        <family val="2"/>
      </rPr>
      <t>A90</t>
    </r>
    <r>
      <rPr>
        <sz val="10"/>
        <color theme="0" tint="-0.34998626667073579"/>
        <rFont val="Arial"/>
        <family val="2"/>
      </rPr>
      <t xml:space="preserve"> dB)</t>
    </r>
  </si>
  <si>
    <r>
      <t>Bgd +5 (L</t>
    </r>
    <r>
      <rPr>
        <vertAlign val="subscript"/>
        <sz val="10"/>
        <color theme="0" tint="-0.34998626667073579"/>
        <rFont val="Arial"/>
        <family val="2"/>
      </rPr>
      <t>A90</t>
    </r>
    <r>
      <rPr>
        <sz val="10"/>
        <color theme="0" tint="-0.34998626667073579"/>
        <rFont val="Arial"/>
        <family val="2"/>
      </rPr>
      <t xml:space="preserve"> dB)</t>
    </r>
  </si>
  <si>
    <r>
      <t>Limited to (L</t>
    </r>
    <r>
      <rPr>
        <vertAlign val="subscript"/>
        <sz val="10"/>
        <color theme="0" tint="-0.34998626667073579"/>
        <rFont val="Arial"/>
        <family val="2"/>
      </rPr>
      <t>A90</t>
    </r>
    <r>
      <rPr>
        <sz val="10"/>
        <color theme="0" tint="-0.34998626667073579"/>
        <rFont val="Arial"/>
        <family val="2"/>
      </rPr>
      <t xml:space="preserve"> dB)</t>
    </r>
  </si>
  <si>
    <r>
      <t>Day-time limit (L</t>
    </r>
    <r>
      <rPr>
        <vertAlign val="subscript"/>
        <sz val="10"/>
        <color theme="1"/>
        <rFont val="Arial"/>
        <family val="2"/>
      </rPr>
      <t>A90</t>
    </r>
    <r>
      <rPr>
        <sz val="10"/>
        <color theme="1"/>
        <rFont val="Arial"/>
        <family val="2"/>
      </rPr>
      <t xml:space="preserve"> dB)</t>
    </r>
  </si>
  <si>
    <r>
      <t>Night-time limit (L</t>
    </r>
    <r>
      <rPr>
        <vertAlign val="subscript"/>
        <sz val="10"/>
        <color theme="1"/>
        <rFont val="Arial"/>
        <family val="2"/>
      </rPr>
      <t>A90</t>
    </r>
    <r>
      <rPr>
        <sz val="10"/>
        <color theme="1"/>
        <rFont val="Arial"/>
        <family val="2"/>
      </rPr>
      <t xml:space="preserve"> dB)</t>
    </r>
  </si>
  <si>
    <r>
      <t>Exceedance (L</t>
    </r>
    <r>
      <rPr>
        <vertAlign val="subscript"/>
        <sz val="10"/>
        <color theme="1"/>
        <rFont val="Arial"/>
        <family val="2"/>
      </rPr>
      <t>A90</t>
    </r>
    <r>
      <rPr>
        <sz val="10"/>
        <color theme="1"/>
        <rFont val="Arial"/>
        <family val="2"/>
      </rPr>
      <t xml:space="preserve"> dB)</t>
    </r>
  </si>
  <si>
    <r>
      <t>Sound Pressure Level of the turbine at distance X (L</t>
    </r>
    <r>
      <rPr>
        <vertAlign val="subscript"/>
        <sz val="10"/>
        <color theme="1"/>
        <rFont val="Arial"/>
        <family val="2"/>
      </rPr>
      <t>A90</t>
    </r>
    <r>
      <rPr>
        <sz val="10"/>
        <color theme="1"/>
        <rFont val="Arial"/>
        <family val="2"/>
      </rPr>
      <t xml:space="preserve"> dB)</t>
    </r>
  </si>
  <si>
    <r>
      <t>Noise Slope (S</t>
    </r>
    <r>
      <rPr>
        <vertAlign val="subscript"/>
        <sz val="10"/>
        <color theme="1"/>
        <rFont val="Arial"/>
        <family val="2"/>
      </rPr>
      <t>dB</t>
    </r>
    <r>
      <rPr>
        <sz val="10"/>
        <color theme="1"/>
        <rFont val="Arial"/>
        <family val="2"/>
      </rPr>
      <t>) L</t>
    </r>
    <r>
      <rPr>
        <vertAlign val="subscript"/>
        <sz val="10"/>
        <color theme="1"/>
        <rFont val="Arial"/>
        <family val="2"/>
      </rPr>
      <t>Aeq</t>
    </r>
    <r>
      <rPr>
        <sz val="10"/>
        <color theme="1"/>
        <rFont val="Arial"/>
        <family val="2"/>
      </rPr>
      <t xml:space="preserve"> dB</t>
    </r>
  </si>
  <si>
    <r>
      <t>L</t>
    </r>
    <r>
      <rPr>
        <vertAlign val="subscript"/>
        <sz val="10"/>
        <color theme="1"/>
        <rFont val="Arial"/>
        <family val="2"/>
      </rPr>
      <t>Aeq</t>
    </r>
    <r>
      <rPr>
        <sz val="10"/>
        <color theme="1"/>
        <rFont val="Arial"/>
        <family val="2"/>
      </rPr>
      <t xml:space="preserve"> converted to L</t>
    </r>
    <r>
      <rPr>
        <vertAlign val="subscript"/>
        <sz val="10"/>
        <color theme="1"/>
        <rFont val="Arial"/>
        <family val="2"/>
      </rPr>
      <t>A90</t>
    </r>
    <r>
      <rPr>
        <sz val="10"/>
        <color theme="1"/>
        <rFont val="Arial"/>
        <family val="2"/>
      </rPr>
      <t xml:space="preserve"> using a -2dB correction value</t>
    </r>
  </si>
  <si>
    <r>
      <t>SPL at 8m/s (L</t>
    </r>
    <r>
      <rPr>
        <vertAlign val="subscript"/>
        <sz val="10"/>
        <color theme="1"/>
        <rFont val="Arial"/>
        <family val="2"/>
      </rPr>
      <t>W</t>
    </r>
    <r>
      <rPr>
        <sz val="10"/>
        <color theme="1"/>
        <rFont val="Arial"/>
        <family val="2"/>
      </rPr>
      <t>)       L</t>
    </r>
    <r>
      <rPr>
        <vertAlign val="subscript"/>
        <sz val="10"/>
        <color theme="1"/>
        <rFont val="Arial"/>
        <family val="2"/>
      </rPr>
      <t>Aeq</t>
    </r>
    <r>
      <rPr>
        <sz val="10"/>
        <color theme="1"/>
        <rFont val="Arial"/>
        <family val="2"/>
      </rPr>
      <t xml:space="preserve"> dB</t>
    </r>
  </si>
  <si>
    <r>
      <t xml:space="preserve">● Fill in the boxes with a </t>
    </r>
    <r>
      <rPr>
        <sz val="10"/>
        <color rgb="FFFF0000"/>
        <rFont val="Arial"/>
        <family val="2"/>
      </rPr>
      <t>red</t>
    </r>
    <r>
      <rPr>
        <sz val="10"/>
        <color theme="1"/>
        <rFont val="Arial"/>
        <family val="2"/>
      </rPr>
      <t xml:space="preserve"> boarder to complete the assessment</t>
    </r>
  </si>
  <si>
    <t>● Evidence of the acoustic noise data for this turbine should be submitted with the assessment</t>
  </si>
  <si>
    <t>● Evidence of the 'distance' should be submitted with the assessment. This can be taken from an online mapping service.</t>
  </si>
  <si>
    <t>Turbine</t>
  </si>
  <si>
    <t>Turbine 1</t>
  </si>
  <si>
    <t>Turbine 2</t>
  </si>
  <si>
    <t>Turbine 3</t>
  </si>
  <si>
    <t>Turbine 4</t>
  </si>
  <si>
    <t>Turbine 5</t>
  </si>
  <si>
    <t>Cumlative result</t>
  </si>
  <si>
    <t>Kingspan</t>
  </si>
  <si>
    <t>KW6</t>
  </si>
  <si>
    <t>Cumulative calculator for 'worst-case' wind conditions (all turbines upwind)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</si>
</sst>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000000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color theme="0" tint="-0.34998626667073579"/>
      <name val="Arial"/>
      <family val="2"/>
    </font>
    <font>
      <vertAlign val="subscript"/>
      <sz val="10"/>
      <color theme="0" tint="-0.34998626667073579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3" fillId="2" borderId="1" xfId="1" applyNumberFormat="1" applyFont="1" applyFill="1" applyBorder="1" applyAlignment="1">
      <alignment horizontal="right" vertical="top" wrapText="1"/>
    </xf>
    <xf numFmtId="0" fontId="0" fillId="0" borderId="1" xfId="0" applyFont="1" applyBorder="1" applyAlignment="1">
      <alignment horizontal="right" vertical="top"/>
    </xf>
    <xf numFmtId="0" fontId="0" fillId="0" borderId="0" xfId="0" applyFont="1" applyBorder="1" applyAlignment="1">
      <alignment horizontal="right" vertical="top"/>
    </xf>
    <xf numFmtId="0" fontId="0" fillId="3" borderId="1" xfId="0" applyFill="1" applyBorder="1"/>
    <xf numFmtId="0" fontId="0" fillId="0" borderId="1" xfId="0" applyFill="1" applyBorder="1"/>
    <xf numFmtId="49" fontId="7" fillId="3" borderId="1" xfId="0" applyNumberFormat="1" applyFont="1" applyFill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0" fontId="12" fillId="2" borderId="1" xfId="1" applyNumberFormat="1" applyFont="1" applyFill="1" applyBorder="1" applyAlignment="1">
      <alignment horizontal="right" vertical="top" wrapText="1"/>
    </xf>
    <xf numFmtId="165" fontId="6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4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49" fontId="6" fillId="0" borderId="0" xfId="0" applyNumberFormat="1" applyFont="1" applyAlignment="1" applyProtection="1">
      <alignment horizontal="left" vertical="top"/>
    </xf>
    <xf numFmtId="49" fontId="6" fillId="4" borderId="10" xfId="0" applyNumberFormat="1" applyFont="1" applyFill="1" applyBorder="1" applyAlignment="1" applyProtection="1">
      <alignment horizontal="center" vertical="top" wrapText="1"/>
    </xf>
    <xf numFmtId="49" fontId="6" fillId="0" borderId="0" xfId="0" applyNumberFormat="1" applyFont="1" applyAlignment="1" applyProtection="1">
      <alignment horizontal="left"/>
    </xf>
    <xf numFmtId="0" fontId="6" fillId="0" borderId="2" xfId="0" applyFont="1" applyBorder="1" applyAlignment="1" applyProtection="1">
      <alignment horizontal="left" vertical="top"/>
    </xf>
    <xf numFmtId="49" fontId="6" fillId="0" borderId="3" xfId="0" applyNumberFormat="1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right" vertical="top"/>
    </xf>
    <xf numFmtId="0" fontId="6" fillId="0" borderId="4" xfId="0" applyFont="1" applyBorder="1" applyAlignment="1" applyProtection="1">
      <alignment horizontal="right" vertical="top"/>
    </xf>
    <xf numFmtId="0" fontId="6" fillId="0" borderId="0" xfId="0" applyFont="1" applyAlignment="1" applyProtection="1">
      <alignment horizontal="right" vertical="top"/>
    </xf>
    <xf numFmtId="0" fontId="6" fillId="0" borderId="2" xfId="0" applyFont="1" applyBorder="1" applyAlignment="1" applyProtection="1">
      <alignment horizontal="right" vertical="top"/>
    </xf>
    <xf numFmtId="0" fontId="6" fillId="0" borderId="3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left" vertical="top"/>
    </xf>
    <xf numFmtId="0" fontId="6" fillId="0" borderId="5" xfId="0" applyFont="1" applyBorder="1" applyAlignment="1" applyProtection="1">
      <alignment horizontal="left" vertical="top"/>
    </xf>
    <xf numFmtId="49" fontId="7" fillId="3" borderId="1" xfId="0" applyNumberFormat="1" applyFont="1" applyFill="1" applyBorder="1" applyAlignment="1" applyProtection="1">
      <alignment horizontal="left" vertical="top"/>
    </xf>
    <xf numFmtId="0" fontId="12" fillId="2" borderId="1" xfId="1" applyNumberFormat="1" applyFont="1" applyFill="1" applyBorder="1" applyAlignment="1" applyProtection="1">
      <alignment horizontal="right" vertical="top" wrapText="1"/>
    </xf>
    <xf numFmtId="0" fontId="6" fillId="0" borderId="6" xfId="0" applyFont="1" applyBorder="1" applyAlignment="1" applyProtection="1">
      <alignment horizontal="left" vertical="top"/>
    </xf>
    <xf numFmtId="0" fontId="6" fillId="0" borderId="5" xfId="0" applyFont="1" applyBorder="1" applyAlignment="1" applyProtection="1">
      <alignment horizontal="right" vertical="top"/>
    </xf>
    <xf numFmtId="0" fontId="6" fillId="0" borderId="6" xfId="0" applyFont="1" applyBorder="1" applyAlignment="1" applyProtection="1">
      <alignment horizontal="right" vertical="top"/>
    </xf>
    <xf numFmtId="49" fontId="6" fillId="0" borderId="1" xfId="0" applyNumberFormat="1" applyFont="1" applyBorder="1" applyAlignment="1" applyProtection="1">
      <alignment horizontal="left" vertical="top"/>
    </xf>
    <xf numFmtId="1" fontId="6" fillId="0" borderId="0" xfId="0" applyNumberFormat="1" applyFont="1" applyAlignment="1" applyProtection="1">
      <alignment horizontal="left" vertical="top"/>
    </xf>
    <xf numFmtId="164" fontId="6" fillId="0" borderId="0" xfId="0" applyNumberFormat="1" applyFont="1" applyAlignment="1" applyProtection="1">
      <alignment horizontal="left" vertical="top"/>
    </xf>
    <xf numFmtId="49" fontId="6" fillId="0" borderId="0" xfId="0" applyNumberFormat="1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left" vertical="top"/>
    </xf>
    <xf numFmtId="49" fontId="9" fillId="0" borderId="1" xfId="0" applyNumberFormat="1" applyFont="1" applyBorder="1" applyProtection="1"/>
    <xf numFmtId="49" fontId="9" fillId="0" borderId="1" xfId="0" applyNumberFormat="1" applyFont="1" applyBorder="1" applyAlignment="1" applyProtection="1">
      <alignment horizontal="left" vertical="top"/>
    </xf>
    <xf numFmtId="49" fontId="6" fillId="0" borderId="0" xfId="0" applyNumberFormat="1" applyFont="1" applyBorder="1" applyProtection="1"/>
    <xf numFmtId="0" fontId="6" fillId="0" borderId="1" xfId="0" applyFont="1" applyBorder="1" applyAlignment="1" applyProtection="1">
      <alignment horizontal="right" vertical="top"/>
    </xf>
    <xf numFmtId="0" fontId="6" fillId="0" borderId="7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right" vertical="top"/>
    </xf>
    <xf numFmtId="0" fontId="6" fillId="0" borderId="9" xfId="0" applyFont="1" applyBorder="1" applyAlignment="1" applyProtection="1">
      <alignment horizontal="right" vertical="top"/>
    </xf>
    <xf numFmtId="0" fontId="6" fillId="0" borderId="7" xfId="0" applyFont="1" applyBorder="1" applyAlignment="1" applyProtection="1">
      <alignment horizontal="right" vertical="top"/>
    </xf>
    <xf numFmtId="0" fontId="6" fillId="0" borderId="9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right" vertical="top"/>
      <protection locked="0"/>
    </xf>
    <xf numFmtId="1" fontId="9" fillId="0" borderId="1" xfId="0" applyNumberFormat="1" applyFont="1" applyBorder="1" applyAlignment="1" applyProtection="1"/>
    <xf numFmtId="49" fontId="9" fillId="0" borderId="1" xfId="0" applyNumberFormat="1" applyFont="1" applyBorder="1" applyAlignment="1" applyProtection="1"/>
    <xf numFmtId="1" fontId="6" fillId="0" borderId="0" xfId="0" applyNumberFormat="1" applyFont="1" applyBorder="1" applyAlignment="1" applyProtection="1"/>
    <xf numFmtId="49" fontId="6" fillId="0" borderId="0" xfId="0" applyNumberFormat="1" applyFont="1" applyBorder="1" applyAlignment="1" applyProtection="1"/>
    <xf numFmtId="1" fontId="6" fillId="0" borderId="1" xfId="0" applyNumberFormat="1" applyFont="1" applyBorder="1" applyAlignment="1" applyProtection="1"/>
    <xf numFmtId="165" fontId="6" fillId="0" borderId="1" xfId="0" applyNumberFormat="1" applyFont="1" applyBorder="1" applyAlignment="1" applyProtection="1"/>
    <xf numFmtId="0" fontId="6" fillId="0" borderId="6" xfId="0" applyFont="1" applyBorder="1" applyAlignment="1" applyProtection="1"/>
    <xf numFmtId="0" fontId="6" fillId="0" borderId="0" xfId="0" applyFont="1" applyAlignment="1" applyProtection="1"/>
    <xf numFmtId="0" fontId="6" fillId="0" borderId="5" xfId="0" applyFont="1" applyBorder="1" applyAlignment="1" applyProtection="1"/>
    <xf numFmtId="49" fontId="6" fillId="0" borderId="1" xfId="0" applyNumberFormat="1" applyFont="1" applyBorder="1" applyAlignment="1" applyProtection="1"/>
    <xf numFmtId="0" fontId="6" fillId="0" borderId="0" xfId="0" applyFont="1" applyBorder="1" applyAlignment="1" applyProtection="1"/>
    <xf numFmtId="0" fontId="9" fillId="0" borderId="6" xfId="0" applyFont="1" applyBorder="1" applyAlignment="1" applyProtection="1"/>
    <xf numFmtId="0" fontId="9" fillId="0" borderId="0" xfId="0" applyFont="1" applyBorder="1" applyAlignment="1" applyProtection="1"/>
    <xf numFmtId="0" fontId="9" fillId="0" borderId="5" xfId="0" applyFont="1" applyBorder="1" applyAlignment="1" applyProtection="1"/>
    <xf numFmtId="49" fontId="6" fillId="4" borderId="11" xfId="0" applyNumberFormat="1" applyFont="1" applyFill="1" applyBorder="1" applyAlignment="1" applyProtection="1">
      <alignment horizontal="center" vertical="top" wrapText="1"/>
    </xf>
    <xf numFmtId="49" fontId="6" fillId="4" borderId="1" xfId="0" applyNumberFormat="1" applyFont="1" applyFill="1" applyBorder="1" applyAlignment="1" applyProtection="1">
      <alignment horizontal="center" vertical="top" wrapText="1"/>
    </xf>
    <xf numFmtId="49" fontId="6" fillId="4" borderId="10" xfId="0" applyNumberFormat="1" applyFont="1" applyFill="1" applyBorder="1" applyAlignment="1" applyProtection="1">
      <alignment horizontal="center" vertical="top" wrapText="1"/>
    </xf>
    <xf numFmtId="49" fontId="11" fillId="4" borderId="1" xfId="0" applyNumberFormat="1" applyFont="1" applyFill="1" applyBorder="1" applyAlignment="1" applyProtection="1">
      <alignment horizontal="center" vertical="top"/>
    </xf>
    <xf numFmtId="49" fontId="11" fillId="4" borderId="12" xfId="0" applyNumberFormat="1" applyFont="1" applyFill="1" applyBorder="1" applyAlignment="1" applyProtection="1">
      <alignment horizontal="center" vertical="top"/>
    </xf>
    <xf numFmtId="49" fontId="11" fillId="4" borderId="18" xfId="0" applyNumberFormat="1" applyFont="1" applyFill="1" applyBorder="1" applyAlignment="1" applyProtection="1">
      <alignment horizontal="center" vertical="top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49" fontId="11" fillId="4" borderId="19" xfId="0" applyNumberFormat="1" applyFont="1" applyFill="1" applyBorder="1" applyAlignment="1" applyProtection="1">
      <alignment horizontal="center" vertical="top"/>
    </xf>
    <xf numFmtId="0" fontId="6" fillId="0" borderId="17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0" xfId="0" applyFont="1" applyBorder="1" applyAlignment="1" applyProtection="1">
      <alignment horizontal="center" vertical="top"/>
      <protection locked="0"/>
    </xf>
    <xf numFmtId="0" fontId="6" fillId="0" borderId="21" xfId="0" applyFont="1" applyBorder="1" applyAlignment="1" applyProtection="1">
      <alignment horizontal="center" vertical="top"/>
      <protection locked="0"/>
    </xf>
    <xf numFmtId="0" fontId="6" fillId="0" borderId="22" xfId="0" applyFont="1" applyBorder="1" applyAlignment="1" applyProtection="1">
      <alignment horizontal="center" vertical="top"/>
      <protection locked="0"/>
    </xf>
    <xf numFmtId="0" fontId="6" fillId="0" borderId="23" xfId="0" applyFont="1" applyBorder="1" applyAlignment="1" applyProtection="1">
      <alignment horizontal="center" vertical="top"/>
      <protection locked="0"/>
    </xf>
    <xf numFmtId="0" fontId="6" fillId="0" borderId="24" xfId="0" applyFont="1" applyBorder="1" applyAlignment="1" applyProtection="1">
      <alignment horizontal="center" vertical="top"/>
      <protection locked="0"/>
    </xf>
    <xf numFmtId="0" fontId="6" fillId="0" borderId="25" xfId="0" applyFont="1" applyBorder="1" applyAlignment="1" applyProtection="1">
      <alignment horizontal="center" vertical="top"/>
      <protection locked="0"/>
    </xf>
    <xf numFmtId="0" fontId="6" fillId="0" borderId="26" xfId="0" applyFont="1" applyBorder="1" applyAlignment="1" applyProtection="1">
      <alignment horizontal="center" vertical="top"/>
      <protection locked="0"/>
    </xf>
    <xf numFmtId="0" fontId="6" fillId="0" borderId="27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6" fillId="0" borderId="31" xfId="0" applyFont="1" applyBorder="1" applyAlignment="1" applyProtection="1">
      <alignment horizontal="center" vertical="top"/>
      <protection locked="0"/>
    </xf>
    <xf numFmtId="49" fontId="6" fillId="4" borderId="11" xfId="0" applyNumberFormat="1" applyFont="1" applyFill="1" applyBorder="1" applyAlignment="1" applyProtection="1">
      <alignment horizontal="center" vertical="top"/>
    </xf>
    <xf numFmtId="49" fontId="6" fillId="4" borderId="10" xfId="0" applyNumberFormat="1" applyFont="1" applyFill="1" applyBorder="1" applyAlignment="1" applyProtection="1">
      <alignment horizontal="center" vertical="top"/>
    </xf>
    <xf numFmtId="49" fontId="6" fillId="4" borderId="1" xfId="0" applyNumberFormat="1" applyFont="1" applyFill="1" applyBorder="1" applyAlignment="1" applyProtection="1">
      <alignment horizontal="center" vertical="top"/>
    </xf>
  </cellXfs>
  <cellStyles count="2">
    <cellStyle name="Comma" xfId="1" builtinId="3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267820</xdr:colOff>
      <xdr:row>6</xdr:row>
      <xdr:rowOff>77321</xdr:rowOff>
    </xdr:from>
    <xdr:to>
      <xdr:col>24</xdr:col>
      <xdr:colOff>117127</xdr:colOff>
      <xdr:row>7</xdr:row>
      <xdr:rowOff>145063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7291" y="1026086"/>
          <a:ext cx="3624676" cy="246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60960</xdr:rowOff>
    </xdr:from>
    <xdr:to>
      <xdr:col>11</xdr:col>
      <xdr:colOff>152400</xdr:colOff>
      <xdr:row>17</xdr:row>
      <xdr:rowOff>62174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98320"/>
          <a:ext cx="7284720" cy="1281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showGridLines="0" showRowColHeaders="0" tabSelected="1" zoomScaleNormal="100" zoomScalePageLayoutView="115" workbookViewId="0">
      <selection activeCell="Y8" sqref="Y8"/>
    </sheetView>
  </sheetViews>
  <sheetFormatPr defaultColWidth="9.21875" defaultRowHeight="13.8" x14ac:dyDescent="0.3"/>
  <cols>
    <col min="1" max="1" width="0.6640625" style="17" customWidth="1"/>
    <col min="2" max="2" width="2.109375" style="17" customWidth="1"/>
    <col min="3" max="3" width="20" style="17" customWidth="1"/>
    <col min="4" max="13" width="4.33203125" style="17" customWidth="1"/>
    <col min="14" max="14" width="2.109375" style="17" customWidth="1"/>
    <col min="15" max="15" width="1.6640625" style="17" customWidth="1"/>
    <col min="16" max="16" width="2.109375" style="17" customWidth="1"/>
    <col min="17" max="17" width="20.21875" style="17" customWidth="1"/>
    <col min="18" max="27" width="4.33203125" style="17" customWidth="1"/>
    <col min="28" max="28" width="2.109375" style="17" customWidth="1"/>
    <col min="29" max="29" width="1.5546875" style="17" customWidth="1"/>
    <col min="30" max="31" width="9.21875" style="17"/>
    <col min="32" max="32" width="9.21875" style="17" customWidth="1"/>
    <col min="33" max="16384" width="9.21875" style="17"/>
  </cols>
  <sheetData>
    <row r="1" spans="1:32" ht="15.6" customHeight="1" x14ac:dyDescent="0.3">
      <c r="A1" s="15"/>
      <c r="B1" s="15"/>
      <c r="C1" s="16" t="s">
        <v>43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32" ht="15.6" customHeight="1" x14ac:dyDescent="0.3">
      <c r="A2" s="15"/>
      <c r="B2" s="15"/>
      <c r="C2" s="16" t="s">
        <v>44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32" ht="25.8" customHeight="1" thickBot="1" x14ac:dyDescent="0.35">
      <c r="A3" s="15"/>
      <c r="B3" s="15"/>
      <c r="C3" s="16" t="s">
        <v>45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2" s="16" customFormat="1" thickBot="1" x14ac:dyDescent="0.35">
      <c r="C4" s="69" t="s">
        <v>16</v>
      </c>
      <c r="D4" s="69"/>
      <c r="E4" s="70"/>
      <c r="F4" s="70"/>
      <c r="G4" s="70"/>
      <c r="H4" s="70"/>
      <c r="I4" s="69"/>
      <c r="J4" s="69"/>
      <c r="K4" s="70"/>
      <c r="L4" s="70"/>
      <c r="M4" s="70"/>
      <c r="Q4" s="18" t="s">
        <v>31</v>
      </c>
      <c r="Z4" s="51">
        <v>121</v>
      </c>
      <c r="AA4" s="16" t="s">
        <v>9</v>
      </c>
    </row>
    <row r="5" spans="1:32" s="16" customFormat="1" ht="13.2" x14ac:dyDescent="0.3">
      <c r="C5" s="93" t="s">
        <v>17</v>
      </c>
      <c r="D5" s="92"/>
      <c r="E5" s="85" t="s">
        <v>53</v>
      </c>
      <c r="F5" s="86"/>
      <c r="G5" s="86"/>
      <c r="H5" s="87"/>
      <c r="I5" s="91" t="s">
        <v>19</v>
      </c>
      <c r="J5" s="92"/>
      <c r="K5" s="79" t="s">
        <v>54</v>
      </c>
      <c r="L5" s="80"/>
      <c r="M5" s="81"/>
    </row>
    <row r="6" spans="1:32" s="16" customFormat="1" ht="16.2" thickBot="1" x14ac:dyDescent="0.35">
      <c r="C6" s="93"/>
      <c r="D6" s="92"/>
      <c r="E6" s="88"/>
      <c r="F6" s="89"/>
      <c r="G6" s="89"/>
      <c r="H6" s="90"/>
      <c r="I6" s="91"/>
      <c r="J6" s="92"/>
      <c r="K6" s="82"/>
      <c r="L6" s="83"/>
      <c r="M6" s="84"/>
      <c r="Q6" s="18" t="s">
        <v>39</v>
      </c>
    </row>
    <row r="7" spans="1:32" s="16" customFormat="1" thickBot="1" x14ac:dyDescent="0.35">
      <c r="C7" s="69" t="s">
        <v>18</v>
      </c>
      <c r="D7" s="70"/>
      <c r="E7" s="71"/>
      <c r="F7" s="76"/>
      <c r="G7" s="76"/>
      <c r="H7" s="76"/>
      <c r="I7" s="70"/>
      <c r="J7" s="70"/>
      <c r="K7" s="71" t="s">
        <v>24</v>
      </c>
      <c r="L7" s="71"/>
      <c r="M7" s="71"/>
    </row>
    <row r="8" spans="1:32" s="16" customFormat="1" ht="31.8" thickBot="1" x14ac:dyDescent="0.4">
      <c r="C8" s="19" t="s">
        <v>42</v>
      </c>
      <c r="D8" s="74">
        <v>88.3</v>
      </c>
      <c r="E8" s="75"/>
      <c r="F8" s="66" t="s">
        <v>40</v>
      </c>
      <c r="G8" s="67"/>
      <c r="H8" s="68"/>
      <c r="I8" s="72">
        <v>1.62</v>
      </c>
      <c r="J8" s="73"/>
      <c r="K8" s="77" t="s">
        <v>21</v>
      </c>
      <c r="L8" s="78"/>
      <c r="M8" s="73"/>
      <c r="Q8" s="20" t="s">
        <v>41</v>
      </c>
    </row>
    <row r="9" spans="1:32" s="16" customFormat="1" thickBot="1" x14ac:dyDescent="0.35">
      <c r="C9" s="18"/>
    </row>
    <row r="10" spans="1:32" s="16" customFormat="1" ht="13.2" x14ac:dyDescent="0.3">
      <c r="B10" s="21"/>
      <c r="C10" s="22" t="s">
        <v>11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5"/>
      <c r="P10" s="26"/>
      <c r="Q10" s="22" t="s">
        <v>10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32" s="16" customFormat="1" ht="13.2" x14ac:dyDescent="0.3">
      <c r="B11" s="29"/>
      <c r="C11" s="30" t="s">
        <v>23</v>
      </c>
      <c r="D11" s="31" t="s">
        <v>0</v>
      </c>
      <c r="E11" s="31" t="s">
        <v>1</v>
      </c>
      <c r="F11" s="31" t="s">
        <v>2</v>
      </c>
      <c r="G11" s="31" t="s">
        <v>3</v>
      </c>
      <c r="H11" s="31" t="s">
        <v>4</v>
      </c>
      <c r="I11" s="31" t="s">
        <v>5</v>
      </c>
      <c r="J11" s="31" t="s">
        <v>6</v>
      </c>
      <c r="K11" s="31" t="s">
        <v>7</v>
      </c>
      <c r="L11" s="31">
        <v>11</v>
      </c>
      <c r="M11" s="31">
        <v>12</v>
      </c>
      <c r="N11" s="32"/>
      <c r="P11" s="33"/>
      <c r="Q11" s="30" t="s">
        <v>23</v>
      </c>
      <c r="R11" s="31" t="s">
        <v>0</v>
      </c>
      <c r="S11" s="31" t="s">
        <v>1</v>
      </c>
      <c r="T11" s="31" t="s">
        <v>2</v>
      </c>
      <c r="U11" s="31" t="s">
        <v>3</v>
      </c>
      <c r="V11" s="31" t="s">
        <v>4</v>
      </c>
      <c r="W11" s="31" t="s">
        <v>5</v>
      </c>
      <c r="X11" s="31" t="s">
        <v>6</v>
      </c>
      <c r="Y11" s="31" t="s">
        <v>7</v>
      </c>
      <c r="Z11" s="31">
        <v>11</v>
      </c>
      <c r="AA11" s="31">
        <v>12</v>
      </c>
      <c r="AB11" s="34"/>
    </row>
    <row r="12" spans="1:32" s="16" customFormat="1" ht="15.6" x14ac:dyDescent="0.35">
      <c r="B12" s="29"/>
      <c r="C12" s="35" t="s">
        <v>32</v>
      </c>
      <c r="D12" s="57">
        <f>IF(OR(ISBLANK($D$8),ISBLANK($I$8),ISBLANK($Z$4)),"-",ROUND($D$8-2+$I$8*(D11-8)+IF($K$8="YES",5,0)-8-20*LOG10($Z$4)-$Z$4/1000,1))</f>
        <v>28.4</v>
      </c>
      <c r="E12" s="57">
        <f t="shared" ref="E12:M12" si="0">IF(OR(ISBLANK($D$8),ISBLANK($I$8),ISBLANK($Z$4)),"-",ROUND($D$8-2+$I$8*(E11-8)+IF($K$8="YES",5,0)-8-20*LOG10($Z$4)-$Z$4/1000,1))</f>
        <v>30</v>
      </c>
      <c r="F12" s="57">
        <f t="shared" si="0"/>
        <v>31.7</v>
      </c>
      <c r="G12" s="57">
        <f t="shared" si="0"/>
        <v>33.299999999999997</v>
      </c>
      <c r="H12" s="57">
        <f t="shared" si="0"/>
        <v>34.9</v>
      </c>
      <c r="I12" s="57">
        <f t="shared" si="0"/>
        <v>36.5</v>
      </c>
      <c r="J12" s="57">
        <f t="shared" si="0"/>
        <v>38.1</v>
      </c>
      <c r="K12" s="57">
        <f t="shared" si="0"/>
        <v>39.799999999999997</v>
      </c>
      <c r="L12" s="57">
        <f t="shared" si="0"/>
        <v>41.4</v>
      </c>
      <c r="M12" s="57">
        <f t="shared" si="0"/>
        <v>43</v>
      </c>
      <c r="N12" s="58"/>
      <c r="O12" s="59"/>
      <c r="P12" s="60"/>
      <c r="Q12" s="61" t="s">
        <v>32</v>
      </c>
      <c r="R12" s="57">
        <f>IF(OR(ISBLANK($D$8),ISBLANK($I$8),ISBLANK($Z$4)),"-",ROUND($D$8-2+$I$8*(R11-8)+IF($K$8="YES",5,0)-8-20*LOG10($Z$4)-$Z$4/1000,1))</f>
        <v>28.4</v>
      </c>
      <c r="S12" s="57">
        <f t="shared" ref="S12:AA12" si="1">IF(OR(ISBLANK($D$8),ISBLANK($I$8),ISBLANK($Z$4)),"-",ROUND($D$8-2+$I$8*(S11-8)+IF($K$8="YES",5,0)-8-20*LOG10($Z$4)-$Z$4/1000,1))</f>
        <v>30</v>
      </c>
      <c r="T12" s="57">
        <f t="shared" si="1"/>
        <v>31.7</v>
      </c>
      <c r="U12" s="57">
        <f t="shared" si="1"/>
        <v>33.299999999999997</v>
      </c>
      <c r="V12" s="57">
        <f t="shared" si="1"/>
        <v>34.9</v>
      </c>
      <c r="W12" s="57">
        <f t="shared" si="1"/>
        <v>36.5</v>
      </c>
      <c r="X12" s="57">
        <f t="shared" si="1"/>
        <v>38.1</v>
      </c>
      <c r="Y12" s="57">
        <f t="shared" si="1"/>
        <v>39.799999999999997</v>
      </c>
      <c r="Z12" s="57">
        <f t="shared" si="1"/>
        <v>41.4</v>
      </c>
      <c r="AA12" s="57">
        <f t="shared" si="1"/>
        <v>43</v>
      </c>
      <c r="AB12" s="34"/>
      <c r="AE12" s="36"/>
      <c r="AF12" s="37"/>
    </row>
    <row r="13" spans="1:32" s="16" customFormat="1" ht="13.2" x14ac:dyDescent="0.25">
      <c r="B13" s="29"/>
      <c r="C13" s="38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58"/>
      <c r="O13" s="59"/>
      <c r="P13" s="60"/>
      <c r="Q13" s="55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34"/>
    </row>
    <row r="14" spans="1:32" s="16" customFormat="1" ht="15.6" x14ac:dyDescent="0.35">
      <c r="B14" s="29"/>
      <c r="C14" s="41" t="s">
        <v>33</v>
      </c>
      <c r="D14" s="52">
        <v>27.282721986482624</v>
      </c>
      <c r="E14" s="52">
        <v>28.275110335838747</v>
      </c>
      <c r="F14" s="52">
        <v>29.455278456160183</v>
      </c>
      <c r="G14" s="52">
        <v>30.908515891027385</v>
      </c>
      <c r="H14" s="52">
        <v>32.582841301443544</v>
      </c>
      <c r="I14" s="52">
        <v>34.43930910188692</v>
      </c>
      <c r="J14" s="52">
        <v>36.411953328936342</v>
      </c>
      <c r="K14" s="52">
        <v>38.32023114978368</v>
      </c>
      <c r="L14" s="52">
        <v>40.079220484196163</v>
      </c>
      <c r="M14" s="52">
        <v>41.289462136976624</v>
      </c>
      <c r="N14" s="63"/>
      <c r="O14" s="64"/>
      <c r="P14" s="65"/>
      <c r="Q14" s="53" t="s">
        <v>33</v>
      </c>
      <c r="R14" s="52">
        <v>21.860526961807686</v>
      </c>
      <c r="S14" s="52">
        <v>22.657345899070638</v>
      </c>
      <c r="T14" s="52">
        <v>23.943059099192183</v>
      </c>
      <c r="U14" s="52">
        <v>25.684911833740113</v>
      </c>
      <c r="V14" s="52">
        <v>27.818073766711432</v>
      </c>
      <c r="W14" s="52">
        <v>30.198129704489318</v>
      </c>
      <c r="X14" s="52">
        <v>32.707505321108655</v>
      </c>
      <c r="Y14" s="52">
        <v>35.174242700372787</v>
      </c>
      <c r="Z14" s="52">
        <v>37.437142690626906</v>
      </c>
      <c r="AA14" s="52">
        <v>39.42334070662001</v>
      </c>
      <c r="AB14" s="34"/>
    </row>
    <row r="15" spans="1:32" s="16" customFormat="1" ht="15.6" x14ac:dyDescent="0.35">
      <c r="B15" s="29"/>
      <c r="C15" s="41" t="s">
        <v>34</v>
      </c>
      <c r="D15" s="52">
        <v>32.282721986482628</v>
      </c>
      <c r="E15" s="52">
        <v>33.275110335838747</v>
      </c>
      <c r="F15" s="52">
        <v>34.455278456160187</v>
      </c>
      <c r="G15" s="52">
        <v>35.908515891027385</v>
      </c>
      <c r="H15" s="52">
        <v>37.582841301443544</v>
      </c>
      <c r="I15" s="52">
        <v>39.43930910188692</v>
      </c>
      <c r="J15" s="52">
        <v>41.411953328936342</v>
      </c>
      <c r="K15" s="52">
        <v>43.32023114978368</v>
      </c>
      <c r="L15" s="52">
        <v>45.079220484196163</v>
      </c>
      <c r="M15" s="52">
        <v>46.289462136976624</v>
      </c>
      <c r="N15" s="63"/>
      <c r="O15" s="64"/>
      <c r="P15" s="65"/>
      <c r="Q15" s="53" t="s">
        <v>34</v>
      </c>
      <c r="R15" s="52">
        <v>26.860526961807686</v>
      </c>
      <c r="S15" s="52">
        <v>27.657345899070638</v>
      </c>
      <c r="T15" s="52">
        <v>28.943059099192183</v>
      </c>
      <c r="U15" s="52">
        <v>30.684911833740113</v>
      </c>
      <c r="V15" s="52">
        <v>32.818073766711436</v>
      </c>
      <c r="W15" s="52">
        <v>35.198129704489318</v>
      </c>
      <c r="X15" s="52">
        <v>37.707505321108655</v>
      </c>
      <c r="Y15" s="52">
        <v>40.174242700372787</v>
      </c>
      <c r="Z15" s="52">
        <v>42.437142690626906</v>
      </c>
      <c r="AA15" s="52">
        <v>44.42334070662001</v>
      </c>
      <c r="AB15" s="32"/>
    </row>
    <row r="16" spans="1:32" s="16" customFormat="1" ht="15.6" x14ac:dyDescent="0.35">
      <c r="B16" s="29"/>
      <c r="C16" s="42" t="s">
        <v>35</v>
      </c>
      <c r="D16" s="52">
        <v>40</v>
      </c>
      <c r="E16" s="52">
        <v>40</v>
      </c>
      <c r="F16" s="52">
        <v>40</v>
      </c>
      <c r="G16" s="52">
        <v>40</v>
      </c>
      <c r="H16" s="52">
        <v>40</v>
      </c>
      <c r="I16" s="52">
        <v>40</v>
      </c>
      <c r="J16" s="52">
        <v>40</v>
      </c>
      <c r="K16" s="52">
        <v>40</v>
      </c>
      <c r="L16" s="52">
        <v>40</v>
      </c>
      <c r="M16" s="52">
        <v>40</v>
      </c>
      <c r="N16" s="63"/>
      <c r="O16" s="64"/>
      <c r="P16" s="65"/>
      <c r="Q16" s="53" t="s">
        <v>35</v>
      </c>
      <c r="R16" s="52">
        <v>43</v>
      </c>
      <c r="S16" s="52">
        <v>43</v>
      </c>
      <c r="T16" s="52">
        <v>43</v>
      </c>
      <c r="U16" s="52">
        <v>43</v>
      </c>
      <c r="V16" s="52">
        <v>43</v>
      </c>
      <c r="W16" s="52">
        <v>43</v>
      </c>
      <c r="X16" s="52">
        <v>43</v>
      </c>
      <c r="Y16" s="52">
        <v>43</v>
      </c>
      <c r="Z16" s="52">
        <v>43</v>
      </c>
      <c r="AA16" s="52">
        <v>43</v>
      </c>
      <c r="AB16" s="32"/>
    </row>
    <row r="17" spans="2:28" s="16" customFormat="1" ht="13.2" x14ac:dyDescent="0.25">
      <c r="B17" s="29"/>
      <c r="C17" s="4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8"/>
      <c r="O17" s="59"/>
      <c r="P17" s="60"/>
      <c r="Q17" s="55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32"/>
    </row>
    <row r="18" spans="2:28" s="16" customFormat="1" ht="15.6" x14ac:dyDescent="0.35">
      <c r="B18" s="29"/>
      <c r="C18" s="35" t="s">
        <v>36</v>
      </c>
      <c r="D18" s="56">
        <v>40</v>
      </c>
      <c r="E18" s="56">
        <v>40</v>
      </c>
      <c r="F18" s="56">
        <v>40</v>
      </c>
      <c r="G18" s="56">
        <v>40</v>
      </c>
      <c r="H18" s="56">
        <v>40</v>
      </c>
      <c r="I18" s="56">
        <v>40</v>
      </c>
      <c r="J18" s="56">
        <v>41</v>
      </c>
      <c r="K18" s="56">
        <v>43</v>
      </c>
      <c r="L18" s="56">
        <v>45</v>
      </c>
      <c r="M18" s="56">
        <v>46</v>
      </c>
      <c r="N18" s="58"/>
      <c r="O18" s="59"/>
      <c r="P18" s="60"/>
      <c r="Q18" s="61" t="s">
        <v>37</v>
      </c>
      <c r="R18" s="56">
        <v>43</v>
      </c>
      <c r="S18" s="56">
        <v>43</v>
      </c>
      <c r="T18" s="56">
        <v>43</v>
      </c>
      <c r="U18" s="56">
        <v>43</v>
      </c>
      <c r="V18" s="56">
        <v>43</v>
      </c>
      <c r="W18" s="56">
        <v>43</v>
      </c>
      <c r="X18" s="56">
        <v>43</v>
      </c>
      <c r="Y18" s="56">
        <v>43</v>
      </c>
      <c r="Z18" s="56">
        <v>43</v>
      </c>
      <c r="AA18" s="56">
        <v>44</v>
      </c>
      <c r="AB18" s="32"/>
    </row>
    <row r="19" spans="2:28" s="16" customFormat="1" ht="13.2" x14ac:dyDescent="0.25">
      <c r="B19" s="29"/>
      <c r="C19" s="38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58"/>
      <c r="O19" s="59"/>
      <c r="P19" s="60"/>
      <c r="Q19" s="55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32"/>
    </row>
    <row r="20" spans="2:28" s="16" customFormat="1" ht="15.6" x14ac:dyDescent="0.35">
      <c r="B20" s="29"/>
      <c r="C20" s="35" t="s">
        <v>38</v>
      </c>
      <c r="D20" s="56">
        <f>IF(OR(ISBLANK($D$8),ISBLANK($I$8),ISBLANK($Z$4)),"-",ROUND(D12-D18,0))</f>
        <v>-12</v>
      </c>
      <c r="E20" s="56">
        <f t="shared" ref="E20:M20" si="2">IF(OR(ISBLANK($D$8),ISBLANK($I$8),ISBLANK($Z$4)),"-",ROUND(E12-E18,0))</f>
        <v>-10</v>
      </c>
      <c r="F20" s="56">
        <f t="shared" si="2"/>
        <v>-8</v>
      </c>
      <c r="G20" s="56">
        <f t="shared" si="2"/>
        <v>-7</v>
      </c>
      <c r="H20" s="56">
        <f t="shared" si="2"/>
        <v>-5</v>
      </c>
      <c r="I20" s="56">
        <f t="shared" si="2"/>
        <v>-4</v>
      </c>
      <c r="J20" s="56">
        <f t="shared" si="2"/>
        <v>-3</v>
      </c>
      <c r="K20" s="56">
        <f t="shared" si="2"/>
        <v>-3</v>
      </c>
      <c r="L20" s="56">
        <f t="shared" si="2"/>
        <v>-4</v>
      </c>
      <c r="M20" s="56">
        <f t="shared" si="2"/>
        <v>-3</v>
      </c>
      <c r="N20" s="58"/>
      <c r="O20" s="59"/>
      <c r="P20" s="60"/>
      <c r="Q20" s="61" t="s">
        <v>38</v>
      </c>
      <c r="R20" s="56">
        <f>IF(OR(ISBLANK($D$8),ISBLANK($I$8),ISBLANK($Z$4)),"-",ROUND(R12-R18,0))</f>
        <v>-15</v>
      </c>
      <c r="S20" s="56">
        <f t="shared" ref="S20:AA20" si="3">IF(OR(ISBLANK($D$8),ISBLANK($I$8),ISBLANK($Z$4)),"-",ROUND(S12-S18,0))</f>
        <v>-13</v>
      </c>
      <c r="T20" s="56">
        <f t="shared" si="3"/>
        <v>-11</v>
      </c>
      <c r="U20" s="56">
        <f t="shared" si="3"/>
        <v>-10</v>
      </c>
      <c r="V20" s="56">
        <f t="shared" si="3"/>
        <v>-8</v>
      </c>
      <c r="W20" s="56">
        <f t="shared" si="3"/>
        <v>-7</v>
      </c>
      <c r="X20" s="56">
        <f t="shared" si="3"/>
        <v>-5</v>
      </c>
      <c r="Y20" s="56">
        <f t="shared" si="3"/>
        <v>-3</v>
      </c>
      <c r="Z20" s="56">
        <f t="shared" si="3"/>
        <v>-2</v>
      </c>
      <c r="AA20" s="56">
        <f t="shared" si="3"/>
        <v>-1</v>
      </c>
      <c r="AB20" s="34"/>
    </row>
    <row r="21" spans="2:28" s="16" customFormat="1" ht="13.2" x14ac:dyDescent="0.3">
      <c r="B21" s="29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2"/>
      <c r="P21" s="33"/>
      <c r="Q21" s="38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4"/>
    </row>
    <row r="22" spans="2:28" s="16" customFormat="1" ht="13.2" x14ac:dyDescent="0.3">
      <c r="B22" s="29"/>
      <c r="C22" s="38" t="s">
        <v>14</v>
      </c>
      <c r="D22" s="39"/>
      <c r="E22" s="39"/>
      <c r="F22" s="39"/>
      <c r="G22" s="39"/>
      <c r="H22" s="39"/>
      <c r="I22" s="39"/>
      <c r="J22" s="39"/>
      <c r="K22" s="40"/>
      <c r="L22" s="44">
        <f>IF(OR(ISBLANK($D$8),ISBLANK($I$8),ISBLANK($Z$4)),"-",VLOOKUP(M18,Tables!N3:O23,2,FALSE))</f>
        <v>82</v>
      </c>
      <c r="M22" s="39" t="s">
        <v>9</v>
      </c>
      <c r="N22" s="32"/>
      <c r="P22" s="33"/>
      <c r="Q22" s="38" t="s">
        <v>15</v>
      </c>
      <c r="R22" s="39"/>
      <c r="S22" s="39"/>
      <c r="T22" s="39"/>
      <c r="U22" s="39"/>
      <c r="V22" s="39"/>
      <c r="W22" s="39"/>
      <c r="X22" s="39"/>
      <c r="Y22" s="39"/>
      <c r="Z22" s="44">
        <f>IF(OR(ISBLANK($D$8),ISBLANK($I$8),ISBLANK($Z$4)),"-",VLOOKUP(AA18,Tables!R3:S23,2,FALSE))</f>
        <v>103</v>
      </c>
      <c r="AA22" s="39" t="s">
        <v>9</v>
      </c>
      <c r="AB22" s="34"/>
    </row>
    <row r="23" spans="2:28" s="16" customFormat="1" thickBot="1" x14ac:dyDescent="0.35">
      <c r="B23" s="45"/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39"/>
      <c r="P23" s="49"/>
      <c r="Q23" s="47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50"/>
    </row>
    <row r="24" spans="2:28" s="16" customFormat="1" ht="13.2" x14ac:dyDescent="0.3">
      <c r="Q24" s="25"/>
    </row>
    <row r="25" spans="2:28" s="16" customFormat="1" ht="13.2" x14ac:dyDescent="0.3">
      <c r="C25" s="16" t="str">
        <f>CONCATENATE("Using the methodology set out in the SIC guidance document, the permissible distance from the turbine to the amenity boundary of the property is ",(MAX(L22,Z22))," meters.")</f>
        <v>Using the methodology set out in the SIC guidance document, the permissible distance from the turbine to the amenity boundary of the property is 103 meters.</v>
      </c>
      <c r="Q25" s="25"/>
    </row>
    <row r="26" spans="2:28" s="16" customFormat="1" ht="13.2" x14ac:dyDescent="0.3">
      <c r="C26" s="16" t="str">
        <f>CONCATENATE("The proposed distance from the turbine to the amenity boudary of the property is ",Z4," meters.")</f>
        <v>The proposed distance from the turbine to the amenity boudary of the property is 121 meters.</v>
      </c>
      <c r="Q26" s="25"/>
    </row>
    <row r="27" spans="2:28" s="16" customFormat="1" ht="13.2" x14ac:dyDescent="0.3">
      <c r="C27" s="16" t="str">
        <f>CONCATENATE("Therefore the noise from the turbine is ",IF(MAX(L22,Z22)&gt;Z4,"likely","unlikely")," to impact on the property.")</f>
        <v>Therefore the noise from the turbine is unlikely to impact on the property.</v>
      </c>
    </row>
    <row r="28" spans="2:28" s="16" customFormat="1" ht="13.2" x14ac:dyDescent="0.3"/>
    <row r="29" spans="2:28" s="16" customFormat="1" ht="13.2" x14ac:dyDescent="0.3">
      <c r="C29" s="16" t="str">
        <f>CONCATENATE("The noise impact assessment shows that the development should ",IF(MAX(L22,Z22)&gt;Z4,"NOT be permitted.","be permitted."))</f>
        <v>The noise impact assessment shows that the development should be permitted.</v>
      </c>
    </row>
  </sheetData>
  <sheetProtection sheet="1" objects="1" scenarios="1"/>
  <mergeCells count="11">
    <mergeCell ref="F8:H8"/>
    <mergeCell ref="C4:M4"/>
    <mergeCell ref="K7:M7"/>
    <mergeCell ref="I8:J8"/>
    <mergeCell ref="D8:E8"/>
    <mergeCell ref="C7:J7"/>
    <mergeCell ref="K8:M8"/>
    <mergeCell ref="K5:M6"/>
    <mergeCell ref="E5:H6"/>
    <mergeCell ref="I5:J6"/>
    <mergeCell ref="C5:D6"/>
  </mergeCells>
  <conditionalFormatting sqref="D20:M20 R20:AA20">
    <cfRule type="cellIs" dxfId="0" priority="3" operator="greaterThan">
      <formula>0</formula>
    </cfRule>
  </conditionalFormatting>
  <pageMargins left="0.45833333333333331" right="0.25" top="0.75" bottom="0.75" header="0.3" footer="0.3"/>
  <pageSetup paperSize="9" orientation="landscape" r:id="rId1"/>
  <headerFooter>
    <oddHeader>&amp;C&amp;"Arial,Bold"&amp;16SIC Calculator - Noise Assessment &amp; Rating for Small Wind Turbines in Shetland</oddHeader>
    <oddFooter>&amp;R&amp;"Arial,Regular"April 2021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Tables!$A$2:$A$3</xm:f>
          </x14:formula1>
          <xm:sqref>K8:M8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E6E6"/>
  </sheetPr>
  <dimension ref="A1:L9"/>
  <sheetViews>
    <sheetView workbookViewId="0"/>
  </sheetViews>
  <sheetFormatPr defaultRowHeight="14.4" x14ac:dyDescent="0.3"/>
  <cols>
    <col min="1" max="1" width="15.33203125" customWidth="1"/>
    <col min="2" max="2" width="14.21875" bestFit="1" customWidth="1"/>
  </cols>
  <sheetData>
    <row r="1" spans="1:12" x14ac:dyDescent="0.3">
      <c r="A1" s="14" t="s">
        <v>55</v>
      </c>
    </row>
    <row r="2" spans="1:12" x14ac:dyDescent="0.3">
      <c r="A2" s="10" t="s">
        <v>46</v>
      </c>
      <c r="B2" s="10" t="s">
        <v>23</v>
      </c>
      <c r="C2" s="12" t="s">
        <v>0</v>
      </c>
      <c r="D2" s="12" t="s">
        <v>1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>
        <v>11</v>
      </c>
      <c r="L2" s="12">
        <v>12</v>
      </c>
    </row>
    <row r="3" spans="1:12" ht="15.6" x14ac:dyDescent="0.3">
      <c r="A3" s="11" t="s">
        <v>47</v>
      </c>
      <c r="B3" s="11" t="s">
        <v>32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6" x14ac:dyDescent="0.3">
      <c r="A4" s="11" t="s">
        <v>48</v>
      </c>
      <c r="B4" s="11" t="s">
        <v>32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5.6" x14ac:dyDescent="0.3">
      <c r="A5" s="11" t="s">
        <v>49</v>
      </c>
      <c r="B5" s="11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5.6" x14ac:dyDescent="0.3">
      <c r="A6" s="11" t="s">
        <v>50</v>
      </c>
      <c r="B6" s="11" t="s">
        <v>32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5.6" x14ac:dyDescent="0.3">
      <c r="A7" s="11" t="s">
        <v>51</v>
      </c>
      <c r="B7" s="11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9" spans="1:12" ht="15.6" x14ac:dyDescent="0.3">
      <c r="A9" s="11" t="s">
        <v>52</v>
      </c>
      <c r="B9" s="11" t="s">
        <v>32</v>
      </c>
      <c r="C9" s="13" t="str">
        <f>IF(ISBLANK(C3),"-", 10*LOG(10^(C3/10)+10^(C4/10)+10^(C5/10)+10^(C6/10)+10^(C7/10)))</f>
        <v>-</v>
      </c>
      <c r="D9" s="13" t="str">
        <f>IF(ISBLANK(D3),"-", 10*LOG(10^(D3/10)+10^(D4/10)+10^(D5/10)+10^(D6/10)+10^(D7/10)))</f>
        <v>-</v>
      </c>
      <c r="E9" s="13" t="str">
        <f t="shared" ref="E9:L9" si="0">IF(ISBLANK(E3),"-", 10*LOG(10^(E3/10)+10^(E4/10)+10^(E5/10)+10^(E6/10)+10^(E7/10)))</f>
        <v>-</v>
      </c>
      <c r="F9" s="13" t="str">
        <f t="shared" si="0"/>
        <v>-</v>
      </c>
      <c r="G9" s="13" t="str">
        <f t="shared" si="0"/>
        <v>-</v>
      </c>
      <c r="H9" s="13" t="str">
        <f t="shared" si="0"/>
        <v>-</v>
      </c>
      <c r="I9" s="13" t="str">
        <f t="shared" si="0"/>
        <v>-</v>
      </c>
      <c r="J9" s="13" t="str">
        <f t="shared" si="0"/>
        <v>-</v>
      </c>
      <c r="K9" s="13" t="str">
        <f t="shared" si="0"/>
        <v>-</v>
      </c>
      <c r="L9" s="13" t="str">
        <f t="shared" si="0"/>
        <v>-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="80" zoomScaleNormal="80" workbookViewId="0">
      <selection activeCell="M28" sqref="M28"/>
    </sheetView>
  </sheetViews>
  <sheetFormatPr defaultRowHeight="14.4" x14ac:dyDescent="0.3"/>
  <sheetData>
    <row r="1" spans="1:19" x14ac:dyDescent="0.3">
      <c r="A1" t="s">
        <v>22</v>
      </c>
      <c r="N1" t="s">
        <v>29</v>
      </c>
      <c r="R1" t="s">
        <v>30</v>
      </c>
    </row>
    <row r="2" spans="1:19" x14ac:dyDescent="0.3">
      <c r="A2" t="s">
        <v>20</v>
      </c>
      <c r="M2" s="8" t="s">
        <v>27</v>
      </c>
      <c r="N2" s="8" t="s">
        <v>25</v>
      </c>
      <c r="O2" s="8" t="s">
        <v>26</v>
      </c>
      <c r="Q2" s="8" t="s">
        <v>27</v>
      </c>
      <c r="R2" s="8" t="s">
        <v>25</v>
      </c>
      <c r="S2" s="8" t="s">
        <v>26</v>
      </c>
    </row>
    <row r="3" spans="1:19" x14ac:dyDescent="0.3">
      <c r="A3" t="s">
        <v>21</v>
      </c>
      <c r="M3" s="1">
        <v>20</v>
      </c>
      <c r="N3" s="6">
        <f>ROUND(Calculator!$D$8-2+Calculator!$I$8*4+IF(Calculator!$K$8="YES",5,0)-8-20*LOG10(O3)-O3/1000,0)</f>
        <v>48</v>
      </c>
      <c r="O3" s="1">
        <f t="shared" ref="O3:O25" si="0">$K$7-M3</f>
        <v>67</v>
      </c>
      <c r="Q3" s="1">
        <v>20</v>
      </c>
      <c r="R3" s="6">
        <f>ROUND(Calculator!$D$8-2+Calculator!$I$8*4+IF(Calculator!$K$8="YES",5,0)-8-20*LOG10(S3)-S3/1000,0)</f>
        <v>46</v>
      </c>
      <c r="S3" s="1">
        <f t="shared" ref="S3:S25" si="1">$K$11-Q3</f>
        <v>89</v>
      </c>
    </row>
    <row r="4" spans="1:19" x14ac:dyDescent="0.3">
      <c r="M4" s="1">
        <v>19</v>
      </c>
      <c r="N4" s="6">
        <f>ROUND(Calculator!$D$8-2+Calculator!$I$8*4+IF(Calculator!$K$8="YES",5,0)-8-20*LOG10(O4)-O4/1000,0)</f>
        <v>48</v>
      </c>
      <c r="O4" s="1">
        <f t="shared" si="0"/>
        <v>68</v>
      </c>
      <c r="Q4" s="1">
        <v>19</v>
      </c>
      <c r="R4" s="6">
        <f>ROUND(Calculator!$D$8-2+Calculator!$I$8*4+IF(Calculator!$K$8="YES",5,0)-8-20*LOG10(S4)-S4/1000,0)</f>
        <v>46</v>
      </c>
      <c r="S4" s="1">
        <f t="shared" si="1"/>
        <v>90</v>
      </c>
    </row>
    <row r="5" spans="1:19" x14ac:dyDescent="0.3">
      <c r="A5" t="s">
        <v>12</v>
      </c>
      <c r="M5" s="1">
        <v>18</v>
      </c>
      <c r="N5" s="6">
        <f>ROUND(Calculator!$D$8-2+Calculator!$I$8*4+IF(Calculator!$K$8="YES",5,0)-8-20*LOG10(O5)-O5/1000,0)</f>
        <v>48</v>
      </c>
      <c r="O5" s="1">
        <f t="shared" si="0"/>
        <v>69</v>
      </c>
      <c r="Q5" s="1">
        <v>18</v>
      </c>
      <c r="R5" s="6">
        <f>ROUND(Calculator!$D$8-2+Calculator!$I$8*4+IF(Calculator!$K$8="YES",5,0)-8-20*LOG10(S5)-S5/1000,0)</f>
        <v>46</v>
      </c>
      <c r="S5" s="1">
        <f t="shared" si="1"/>
        <v>91</v>
      </c>
    </row>
    <row r="6" spans="1:19" x14ac:dyDescent="0.3">
      <c r="A6" s="3" t="s">
        <v>8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5">
        <v>11</v>
      </c>
      <c r="K6" s="5">
        <v>12</v>
      </c>
      <c r="M6" s="1">
        <v>17</v>
      </c>
      <c r="N6" s="6">
        <f>ROUND(Calculator!$D$8-2+Calculator!$I$8*4+IF(Calculator!$K$8="YES",5,0)-8-20*LOG10(O6)-O6/1000,0)</f>
        <v>48</v>
      </c>
      <c r="O6" s="1">
        <f t="shared" si="0"/>
        <v>70</v>
      </c>
      <c r="Q6" s="1">
        <v>17</v>
      </c>
      <c r="R6" s="6">
        <f>ROUND(Calculator!$D$8-2+Calculator!$I$8*4+IF(Calculator!$K$8="YES",5,0)-8-20*LOG10(S6)-S6/1000,0)</f>
        <v>45</v>
      </c>
      <c r="S6" s="1">
        <f t="shared" si="1"/>
        <v>92</v>
      </c>
    </row>
    <row r="7" spans="1:19" x14ac:dyDescent="0.3">
      <c r="A7" s="2" t="s">
        <v>28</v>
      </c>
      <c r="B7" s="6">
        <f>ROUND(10^((Calculator!$D$8-Calculator!D18-2+Calculator!$I$8*(B6-8)+IF(Calculator!$K$8="YES",5,0)-8)/20),0)</f>
        <v>32</v>
      </c>
      <c r="C7" s="6">
        <f>ROUND(10^((Calculator!$D$8-Calculator!E18-2+Calculator!$I$8*(C6-8)+IF(Calculator!$K$8="YES",5,0)-8)/20),0)</f>
        <v>39</v>
      </c>
      <c r="D7" s="6">
        <f>ROUND(10^((Calculator!$D$8-Calculator!F18-2+Calculator!$I$8*(D6-8)+IF(Calculator!$K$8="YES",5,0)-8)/20),0)</f>
        <v>47</v>
      </c>
      <c r="E7" s="6">
        <f>ROUND(10^((Calculator!$D$8-Calculator!G18-2+Calculator!$I$8*(E6-8)+IF(Calculator!$K$8="YES",5,0)-8)/20),0)</f>
        <v>57</v>
      </c>
      <c r="F7" s="6">
        <f>ROUND(10^((Calculator!$D$8-Calculator!H18-2+Calculator!$I$8*(F6-8)+IF(Calculator!$K$8="YES",5,0)-8)/20),0)</f>
        <v>68</v>
      </c>
      <c r="G7" s="6">
        <f>ROUND(10^((Calculator!$D$8-Calculator!I18-2+Calculator!$I$8*(G6-8)+IF(Calculator!$K$8="YES",5,0)-8)/20),0)</f>
        <v>82</v>
      </c>
      <c r="H7" s="6">
        <f>ROUND(10^((Calculator!$D$8-Calculator!J18-2+Calculator!$I$8*(H6-8)+IF(Calculator!$K$8="YES",5,0)-8)/20),0)</f>
        <v>88</v>
      </c>
      <c r="I7" s="6">
        <f>ROUND(10^((Calculator!$D$8-Calculator!K18-2+Calculator!$I$8*(I6-8)+IF(Calculator!$K$8="YES",5,0)-8)/20),0)</f>
        <v>85</v>
      </c>
      <c r="J7" s="6">
        <f>ROUND(10^((Calculator!$D$8-Calculator!L18-2+Calculator!$I$8*(J6-8)+IF(Calculator!$K$8="YES",5,0)-8)/20),0)</f>
        <v>81</v>
      </c>
      <c r="K7" s="6">
        <f>ROUND(10^((Calculator!$D$8-Calculator!M18-2+Calculator!$I$8*(K6-8)+IF(Calculator!$K$8="YES",5,0)-8)/20),0)</f>
        <v>87</v>
      </c>
      <c r="M7" s="1">
        <v>16</v>
      </c>
      <c r="N7" s="6">
        <f>ROUND(Calculator!$D$8-2+Calculator!$I$8*4+IF(Calculator!$K$8="YES",5,0)-8-20*LOG10(O7)-O7/1000,0)</f>
        <v>48</v>
      </c>
      <c r="O7" s="1">
        <f t="shared" si="0"/>
        <v>71</v>
      </c>
      <c r="Q7" s="1">
        <v>16</v>
      </c>
      <c r="R7" s="6">
        <f>ROUND(Calculator!$D$8-2+Calculator!$I$8*4+IF(Calculator!$K$8="YES",5,0)-8-20*LOG10(S7)-S7/1000,0)</f>
        <v>45</v>
      </c>
      <c r="S7" s="1">
        <f t="shared" si="1"/>
        <v>93</v>
      </c>
    </row>
    <row r="8" spans="1:19" x14ac:dyDescent="0.3">
      <c r="A8" s="4"/>
      <c r="B8" s="7"/>
      <c r="C8" s="7"/>
      <c r="D8" s="7"/>
      <c r="E8" s="7"/>
      <c r="F8" s="7"/>
      <c r="G8" s="7"/>
      <c r="H8" s="7"/>
      <c r="I8" s="7"/>
      <c r="J8" s="7"/>
      <c r="K8" s="7"/>
      <c r="M8" s="1">
        <v>15</v>
      </c>
      <c r="N8" s="6">
        <f>ROUND(Calculator!$D$8-2+Calculator!$I$8*4+IF(Calculator!$K$8="YES",5,0)-8-20*LOG10(O8)-O8/1000,0)</f>
        <v>48</v>
      </c>
      <c r="O8" s="1">
        <f t="shared" si="0"/>
        <v>72</v>
      </c>
      <c r="Q8" s="1">
        <v>15</v>
      </c>
      <c r="R8" s="6">
        <f>ROUND(Calculator!$D$8-2+Calculator!$I$8*4+IF(Calculator!$K$8="YES",5,0)-8-20*LOG10(S8)-S8/1000,0)</f>
        <v>45</v>
      </c>
      <c r="S8" s="1">
        <f t="shared" si="1"/>
        <v>94</v>
      </c>
    </row>
    <row r="9" spans="1:19" x14ac:dyDescent="0.3">
      <c r="A9" t="s">
        <v>13</v>
      </c>
      <c r="M9" s="1">
        <v>14</v>
      </c>
      <c r="N9" s="6">
        <f>ROUND(Calculator!$D$8-2+Calculator!$I$8*4+IF(Calculator!$K$8="YES",5,0)-8-20*LOG10(O9)-O9/1000,0)</f>
        <v>47</v>
      </c>
      <c r="O9" s="1">
        <f t="shared" si="0"/>
        <v>73</v>
      </c>
      <c r="Q9" s="1">
        <v>14</v>
      </c>
      <c r="R9" s="6">
        <f>ROUND(Calculator!$D$8-2+Calculator!$I$8*4+IF(Calculator!$K$8="YES",5,0)-8-20*LOG10(S9)-S9/1000,0)</f>
        <v>45</v>
      </c>
      <c r="S9" s="1">
        <f t="shared" si="1"/>
        <v>95</v>
      </c>
    </row>
    <row r="10" spans="1:19" x14ac:dyDescent="0.3">
      <c r="A10" s="3" t="s">
        <v>8</v>
      </c>
      <c r="B10" s="5" t="s">
        <v>0</v>
      </c>
      <c r="C10" s="5" t="s">
        <v>1</v>
      </c>
      <c r="D10" s="5" t="s">
        <v>2</v>
      </c>
      <c r="E10" s="5" t="s">
        <v>3</v>
      </c>
      <c r="F10" s="5" t="s">
        <v>4</v>
      </c>
      <c r="G10" s="5" t="s">
        <v>5</v>
      </c>
      <c r="H10" s="5" t="s">
        <v>6</v>
      </c>
      <c r="I10" s="5" t="s">
        <v>7</v>
      </c>
      <c r="J10" s="5">
        <v>11</v>
      </c>
      <c r="K10" s="5">
        <v>12</v>
      </c>
      <c r="M10" s="1">
        <v>13</v>
      </c>
      <c r="N10" s="6">
        <f>ROUND(Calculator!$D$8-2+Calculator!$I$8*4+IF(Calculator!$K$8="YES",5,0)-8-20*LOG10(O10)-O10/1000,0)</f>
        <v>47</v>
      </c>
      <c r="O10" s="1">
        <f t="shared" si="0"/>
        <v>74</v>
      </c>
      <c r="Q10" s="1">
        <v>13</v>
      </c>
      <c r="R10" s="6">
        <f>ROUND(Calculator!$D$8-2+Calculator!$I$8*4+IF(Calculator!$K$8="YES",5,0)-8-20*LOG10(S10)-S10/1000,0)</f>
        <v>45</v>
      </c>
      <c r="S10" s="1">
        <f t="shared" si="1"/>
        <v>96</v>
      </c>
    </row>
    <row r="11" spans="1:19" x14ac:dyDescent="0.3">
      <c r="A11" s="2" t="s">
        <v>28</v>
      </c>
      <c r="B11" s="6">
        <f>ROUND(10^((Calculator!$D$8-Calculator!R18-2+Calculator!$I$8*(B10-8)+IF(Calculator!$K$8="YES",5,0)-8)/20),0)</f>
        <v>23</v>
      </c>
      <c r="C11" s="6">
        <f>ROUND(10^((Calculator!$D$8-Calculator!S18-2+Calculator!$I$8*(C10-8)+IF(Calculator!$K$8="YES",5,0)-8)/20),0)</f>
        <v>28</v>
      </c>
      <c r="D11" s="6">
        <f>ROUND(10^((Calculator!$D$8-Calculator!T18-2+Calculator!$I$8*(D10-8)+IF(Calculator!$K$8="YES",5,0)-8)/20),0)</f>
        <v>33</v>
      </c>
      <c r="E11" s="6">
        <f>ROUND(10^((Calculator!$D$8-Calculator!U18-2+Calculator!$I$8*(E10-8)+IF(Calculator!$K$8="YES",5,0)-8)/20),0)</f>
        <v>40</v>
      </c>
      <c r="F11" s="6">
        <f>ROUND(10^((Calculator!$D$8-Calculator!V18-2+Calculator!$I$8*(F10-8)+IF(Calculator!$K$8="YES",5,0)-8)/20),0)</f>
        <v>48</v>
      </c>
      <c r="G11" s="6">
        <f>ROUND(10^((Calculator!$D$8-Calculator!W18-2+Calculator!$I$8*(G10-8)+IF(Calculator!$K$8="YES",5,0)-8)/20),0)</f>
        <v>58</v>
      </c>
      <c r="H11" s="6">
        <f>ROUND(10^((Calculator!$D$8-Calculator!X18-2+Calculator!$I$8*(H10-8)+IF(Calculator!$K$8="YES",5,0)-8)/20),0)</f>
        <v>70</v>
      </c>
      <c r="I11" s="6">
        <f>ROUND(10^((Calculator!$D$8-Calculator!Y18-2+Calculator!$I$8*(I10-8)+IF(Calculator!$K$8="YES",5,0)-8)/20),0)</f>
        <v>85</v>
      </c>
      <c r="J11" s="6">
        <f>ROUND(10^((Calculator!$D$8-Calculator!Z18-2+Calculator!$I$8*(J10-8)+IF(Calculator!$K$8="YES",5,0)-8)/20),0)</f>
        <v>102</v>
      </c>
      <c r="K11" s="6">
        <f>ROUND(10^((Calculator!$D$8-Calculator!AA18-2+Calculator!$I$8*(K10-8)+IF(Calculator!$K$8="YES",5,0)-8)/20),0)</f>
        <v>109</v>
      </c>
      <c r="M11" s="1">
        <v>12</v>
      </c>
      <c r="N11" s="6">
        <f>ROUND(Calculator!$D$8-2+Calculator!$I$8*4+IF(Calculator!$K$8="YES",5,0)-8-20*LOG10(O11)-O11/1000,0)</f>
        <v>47</v>
      </c>
      <c r="O11" s="1">
        <f t="shared" si="0"/>
        <v>75</v>
      </c>
      <c r="Q11" s="1">
        <v>12</v>
      </c>
      <c r="R11" s="6">
        <f>ROUND(Calculator!$D$8-2+Calculator!$I$8*4+IF(Calculator!$K$8="YES",5,0)-8-20*LOG10(S11)-S11/1000,0)</f>
        <v>45</v>
      </c>
      <c r="S11" s="1">
        <f t="shared" si="1"/>
        <v>97</v>
      </c>
    </row>
    <row r="12" spans="1:19" x14ac:dyDescent="0.3">
      <c r="M12" s="1">
        <v>11</v>
      </c>
      <c r="N12" s="6">
        <f>ROUND(Calculator!$D$8-2+Calculator!$I$8*4+IF(Calculator!$K$8="YES",5,0)-8-20*LOG10(O12)-O12/1000,0)</f>
        <v>47</v>
      </c>
      <c r="O12" s="1">
        <f t="shared" si="0"/>
        <v>76</v>
      </c>
      <c r="Q12" s="1">
        <v>11</v>
      </c>
      <c r="R12" s="6">
        <f>ROUND(Calculator!$D$8-2+Calculator!$I$8*4+IF(Calculator!$K$8="YES",5,0)-8-20*LOG10(S12)-S12/1000,0)</f>
        <v>45</v>
      </c>
      <c r="S12" s="1">
        <f t="shared" si="1"/>
        <v>98</v>
      </c>
    </row>
    <row r="13" spans="1:19" x14ac:dyDescent="0.3">
      <c r="M13" s="1">
        <v>10</v>
      </c>
      <c r="N13" s="6">
        <f>ROUND(Calculator!$D$8-2+Calculator!$I$8*4+IF(Calculator!$K$8="YES",5,0)-8-20*LOG10(O13)-O13/1000,0)</f>
        <v>47</v>
      </c>
      <c r="O13" s="1">
        <f t="shared" si="0"/>
        <v>77</v>
      </c>
      <c r="Q13" s="1">
        <v>10</v>
      </c>
      <c r="R13" s="6">
        <f>ROUND(Calculator!$D$8-2+Calculator!$I$8*4+IF(Calculator!$K$8="YES",5,0)-8-20*LOG10(S13)-S13/1000,0)</f>
        <v>45</v>
      </c>
      <c r="S13" s="1">
        <f t="shared" si="1"/>
        <v>99</v>
      </c>
    </row>
    <row r="14" spans="1:19" x14ac:dyDescent="0.3">
      <c r="M14" s="1">
        <v>9</v>
      </c>
      <c r="N14" s="6">
        <f>ROUND(Calculator!$D$8-2+Calculator!$I$8*4+IF(Calculator!$K$8="YES",5,0)-8-20*LOG10(O14)-O14/1000,0)</f>
        <v>47</v>
      </c>
      <c r="O14" s="1">
        <f t="shared" si="0"/>
        <v>78</v>
      </c>
      <c r="Q14" s="1">
        <v>9</v>
      </c>
      <c r="R14" s="6">
        <f>ROUND(Calculator!$D$8-2+Calculator!$I$8*4+IF(Calculator!$K$8="YES",5,0)-8-20*LOG10(S14)-S14/1000,0)</f>
        <v>45</v>
      </c>
      <c r="S14" s="1">
        <f t="shared" si="1"/>
        <v>100</v>
      </c>
    </row>
    <row r="15" spans="1:19" x14ac:dyDescent="0.3">
      <c r="M15" s="1">
        <v>8</v>
      </c>
      <c r="N15" s="6">
        <f>ROUND(Calculator!$D$8-2+Calculator!$I$8*4+IF(Calculator!$K$8="YES",5,0)-8-20*LOG10(O15)-O15/1000,0)</f>
        <v>47</v>
      </c>
      <c r="O15" s="1">
        <f t="shared" si="0"/>
        <v>79</v>
      </c>
      <c r="Q15" s="1">
        <v>8</v>
      </c>
      <c r="R15" s="6">
        <f>ROUND(Calculator!$D$8-2+Calculator!$I$8*4+IF(Calculator!$K$8="YES",5,0)-8-20*LOG10(S15)-S15/1000,0)</f>
        <v>45</v>
      </c>
      <c r="S15" s="1">
        <f t="shared" si="1"/>
        <v>101</v>
      </c>
    </row>
    <row r="16" spans="1:19" x14ac:dyDescent="0.3">
      <c r="M16" s="1">
        <v>7</v>
      </c>
      <c r="N16" s="6">
        <f>ROUND(Calculator!$D$8-2+Calculator!$I$8*4+IF(Calculator!$K$8="YES",5,0)-8-20*LOG10(O16)-O16/1000,0)</f>
        <v>47</v>
      </c>
      <c r="O16" s="1">
        <f t="shared" si="0"/>
        <v>80</v>
      </c>
      <c r="Q16" s="1">
        <v>7</v>
      </c>
      <c r="R16" s="6">
        <f>ROUND(Calculator!$D$8-2+Calculator!$I$8*4+IF(Calculator!$K$8="YES",5,0)-8-20*LOG10(S16)-S16/1000,0)</f>
        <v>45</v>
      </c>
      <c r="S16" s="1">
        <f t="shared" si="1"/>
        <v>102</v>
      </c>
    </row>
    <row r="17" spans="13:19" x14ac:dyDescent="0.3">
      <c r="M17" s="1">
        <v>6</v>
      </c>
      <c r="N17" s="6">
        <f>ROUND(Calculator!$D$8-2+Calculator!$I$8*4+IF(Calculator!$K$8="YES",5,0)-8-20*LOG10(O17)-O17/1000,0)</f>
        <v>47</v>
      </c>
      <c r="O17" s="1">
        <f t="shared" si="0"/>
        <v>81</v>
      </c>
      <c r="Q17" s="1">
        <v>6</v>
      </c>
      <c r="R17" s="6">
        <f>ROUND(Calculator!$D$8-2+Calculator!$I$8*4+IF(Calculator!$K$8="YES",5,0)-8-20*LOG10(S17)-S17/1000,0)</f>
        <v>44</v>
      </c>
      <c r="S17" s="1">
        <f t="shared" si="1"/>
        <v>103</v>
      </c>
    </row>
    <row r="18" spans="13:19" x14ac:dyDescent="0.3">
      <c r="M18" s="1">
        <v>5</v>
      </c>
      <c r="N18" s="6">
        <f>ROUND(Calculator!$D$8-2+Calculator!$I$8*4+IF(Calculator!$K$8="YES",5,0)-8-20*LOG10(O18)-O18/1000,0)</f>
        <v>46</v>
      </c>
      <c r="O18" s="1">
        <f t="shared" si="0"/>
        <v>82</v>
      </c>
      <c r="Q18" s="1">
        <v>5</v>
      </c>
      <c r="R18" s="6">
        <f>ROUND(Calculator!$D$8-2+Calculator!$I$8*4+IF(Calculator!$K$8="YES",5,0)-8-20*LOG10(S18)-S18/1000,0)</f>
        <v>44</v>
      </c>
      <c r="S18" s="1">
        <f t="shared" si="1"/>
        <v>104</v>
      </c>
    </row>
    <row r="19" spans="13:19" x14ac:dyDescent="0.3">
      <c r="M19" s="1">
        <v>4</v>
      </c>
      <c r="N19" s="6">
        <f>ROUND(Calculator!$D$8-2+Calculator!$I$8*4+IF(Calculator!$K$8="YES",5,0)-8-20*LOG10(O19)-O19/1000,0)</f>
        <v>46</v>
      </c>
      <c r="O19" s="1">
        <f t="shared" si="0"/>
        <v>83</v>
      </c>
      <c r="Q19" s="1">
        <v>4</v>
      </c>
      <c r="R19" s="6">
        <f>ROUND(Calculator!$D$8-2+Calculator!$I$8*4+IF(Calculator!$K$8="YES",5,0)-8-20*LOG10(S19)-S19/1000,0)</f>
        <v>44</v>
      </c>
      <c r="S19" s="1">
        <f t="shared" si="1"/>
        <v>105</v>
      </c>
    </row>
    <row r="20" spans="13:19" x14ac:dyDescent="0.3">
      <c r="M20" s="1">
        <v>3</v>
      </c>
      <c r="N20" s="6">
        <f>ROUND(Calculator!$D$8-2+Calculator!$I$8*4+IF(Calculator!$K$8="YES",5,0)-8-20*LOG10(O20)-O20/1000,0)</f>
        <v>46</v>
      </c>
      <c r="O20" s="1">
        <f t="shared" si="0"/>
        <v>84</v>
      </c>
      <c r="Q20" s="1">
        <v>3</v>
      </c>
      <c r="R20" s="6">
        <f>ROUND(Calculator!$D$8-2+Calculator!$I$8*4+IF(Calculator!$K$8="YES",5,0)-8-20*LOG10(S20)-S20/1000,0)</f>
        <v>44</v>
      </c>
      <c r="S20" s="1">
        <f t="shared" si="1"/>
        <v>106</v>
      </c>
    </row>
    <row r="21" spans="13:19" x14ac:dyDescent="0.3">
      <c r="M21" s="1">
        <v>2</v>
      </c>
      <c r="N21" s="6">
        <f>ROUND(Calculator!$D$8-2+Calculator!$I$8*4+IF(Calculator!$K$8="YES",5,0)-8-20*LOG10(O21)-O21/1000,0)</f>
        <v>46</v>
      </c>
      <c r="O21" s="1">
        <f t="shared" si="0"/>
        <v>85</v>
      </c>
      <c r="Q21" s="1">
        <v>2</v>
      </c>
      <c r="R21" s="6">
        <f>ROUND(Calculator!$D$8-2+Calculator!$I$8*4+IF(Calculator!$K$8="YES",5,0)-8-20*LOG10(S21)-S21/1000,0)</f>
        <v>44</v>
      </c>
      <c r="S21" s="1">
        <f t="shared" si="1"/>
        <v>107</v>
      </c>
    </row>
    <row r="22" spans="13:19" x14ac:dyDescent="0.3">
      <c r="M22" s="1">
        <v>1</v>
      </c>
      <c r="N22" s="6">
        <f>ROUND(Calculator!$D$8-2+Calculator!$I$8*4+IF(Calculator!$K$8="YES",5,0)-8-20*LOG10(O22)-O22/1000,0)</f>
        <v>46</v>
      </c>
      <c r="O22" s="1">
        <f t="shared" si="0"/>
        <v>86</v>
      </c>
      <c r="Q22" s="1">
        <v>1</v>
      </c>
      <c r="R22" s="6">
        <f>ROUND(Calculator!$D$8-2+Calculator!$I$8*4+IF(Calculator!$K$8="YES",5,0)-8-20*LOG10(S22)-S22/1000,0)</f>
        <v>44</v>
      </c>
      <c r="S22" s="1">
        <f t="shared" si="1"/>
        <v>108</v>
      </c>
    </row>
    <row r="23" spans="13:19" x14ac:dyDescent="0.3">
      <c r="M23" s="1">
        <v>0</v>
      </c>
      <c r="N23" s="6">
        <f>ROUND(Calculator!$D$8-2+Calculator!$I$8*4+IF(Calculator!$K$8="YES",5,0)-8-20*LOG10(O23)-O23/1000,0)</f>
        <v>46</v>
      </c>
      <c r="O23" s="1">
        <f t="shared" si="0"/>
        <v>87</v>
      </c>
      <c r="Q23" s="1">
        <v>0</v>
      </c>
      <c r="R23" s="6">
        <f>ROUND(Calculator!$D$8-2+Calculator!$I$8*4+IF(Calculator!$K$8="YES",5,0)-8-20*LOG10(S23)-S23/1000,0)</f>
        <v>44</v>
      </c>
      <c r="S23" s="1">
        <f t="shared" si="1"/>
        <v>109</v>
      </c>
    </row>
    <row r="24" spans="13:19" x14ac:dyDescent="0.3">
      <c r="M24" s="9">
        <v>1</v>
      </c>
      <c r="N24" s="6">
        <f>ROUND(Calculator!$D$8-2+Calculator!$I$8*4+IF(Calculator!$K$8="YES",5,0)-8-20*LOG10(O24)-O24/1000,0)</f>
        <v>46</v>
      </c>
      <c r="O24" s="9">
        <f t="shared" si="0"/>
        <v>86</v>
      </c>
      <c r="Q24" s="9">
        <v>1</v>
      </c>
      <c r="R24" s="6">
        <f>ROUND(Calculator!$D$8-2+Calculator!$I$8*4+IF(Calculator!$K$8="YES",5,0)-8-20*LOG10(S24)-S24/1000,0)</f>
        <v>44</v>
      </c>
      <c r="S24" s="9">
        <f t="shared" si="1"/>
        <v>108</v>
      </c>
    </row>
    <row r="25" spans="13:19" x14ac:dyDescent="0.3">
      <c r="M25" s="9">
        <v>2</v>
      </c>
      <c r="N25" s="6">
        <f>ROUND(Calculator!$D$8-2+Calculator!$I$8*4+IF(Calculator!$K$8="YES",5,0)-8-20*LOG10(O25)-O25/1000,0)</f>
        <v>46</v>
      </c>
      <c r="O25" s="9">
        <f t="shared" si="0"/>
        <v>85</v>
      </c>
      <c r="Q25" s="9">
        <v>2</v>
      </c>
      <c r="R25" s="6">
        <f>ROUND(Calculator!$D$8-2+Calculator!$I$8*4+IF(Calculator!$K$8="YES",5,0)-8-20*LOG10(S25)-S25/1000,0)</f>
        <v>44</v>
      </c>
      <c r="S25" s="9">
        <f t="shared" si="1"/>
        <v>107</v>
      </c>
    </row>
    <row r="26" spans="13:19" x14ac:dyDescent="0.3">
      <c r="M26" s="9">
        <v>3</v>
      </c>
      <c r="N26" s="6">
        <f>ROUND(Calculator!$D$8-2+Calculator!$I$8*4+IF(Calculator!$K$8="YES",5,0)-8-20*LOG10(O26)-O26/1000,0)</f>
        <v>46</v>
      </c>
      <c r="O26" s="9">
        <f t="shared" ref="O26:O43" si="2">$K$7-M26</f>
        <v>84</v>
      </c>
      <c r="Q26" s="9">
        <v>3</v>
      </c>
      <c r="R26" s="6">
        <f>ROUND(Calculator!$D$8-2+Calculator!$I$8*4+IF(Calculator!$K$8="YES",5,0)-8-20*LOG10(S26)-S26/1000,0)</f>
        <v>44</v>
      </c>
      <c r="S26" s="9">
        <f t="shared" ref="S26:S43" si="3">$K$11-Q26</f>
        <v>106</v>
      </c>
    </row>
    <row r="27" spans="13:19" x14ac:dyDescent="0.3">
      <c r="M27" s="9">
        <v>4</v>
      </c>
      <c r="N27" s="6">
        <f>ROUND(Calculator!$D$8-2+Calculator!$I$8*4+IF(Calculator!$K$8="YES",5,0)-8-20*LOG10(O27)-O27/1000,0)</f>
        <v>46</v>
      </c>
      <c r="O27" s="9">
        <f t="shared" si="2"/>
        <v>83</v>
      </c>
      <c r="Q27" s="9">
        <v>4</v>
      </c>
      <c r="R27" s="6">
        <f>ROUND(Calculator!$D$8-2+Calculator!$I$8*4+IF(Calculator!$K$8="YES",5,0)-8-20*LOG10(S27)-S27/1000,0)</f>
        <v>44</v>
      </c>
      <c r="S27" s="9">
        <f t="shared" si="3"/>
        <v>105</v>
      </c>
    </row>
    <row r="28" spans="13:19" x14ac:dyDescent="0.3">
      <c r="M28" s="9">
        <v>5</v>
      </c>
      <c r="N28" s="6">
        <f>ROUND(Calculator!$D$8-2+Calculator!$I$8*4+IF(Calculator!$K$8="YES",5,0)-8-20*LOG10(O28)-O28/1000,0)</f>
        <v>46</v>
      </c>
      <c r="O28" s="9">
        <f t="shared" si="2"/>
        <v>82</v>
      </c>
      <c r="Q28" s="9">
        <v>5</v>
      </c>
      <c r="R28" s="6">
        <f>ROUND(Calculator!$D$8-2+Calculator!$I$8*4+IF(Calculator!$K$8="YES",5,0)-8-20*LOG10(S28)-S28/1000,0)</f>
        <v>44</v>
      </c>
      <c r="S28" s="9">
        <f t="shared" si="3"/>
        <v>104</v>
      </c>
    </row>
    <row r="29" spans="13:19" x14ac:dyDescent="0.3">
      <c r="M29" s="9">
        <v>6</v>
      </c>
      <c r="N29" s="6">
        <f>ROUND(Calculator!$D$8-2+Calculator!$I$8*4+IF(Calculator!$K$8="YES",5,0)-8-20*LOG10(O29)-O29/1000,0)</f>
        <v>47</v>
      </c>
      <c r="O29" s="9">
        <f t="shared" si="2"/>
        <v>81</v>
      </c>
      <c r="Q29" s="9">
        <v>6</v>
      </c>
      <c r="R29" s="6">
        <f>ROUND(Calculator!$D$8-2+Calculator!$I$8*4+IF(Calculator!$K$8="YES",5,0)-8-20*LOG10(S29)-S29/1000,0)</f>
        <v>44</v>
      </c>
      <c r="S29" s="9">
        <f t="shared" si="3"/>
        <v>103</v>
      </c>
    </row>
    <row r="30" spans="13:19" x14ac:dyDescent="0.3">
      <c r="M30" s="9">
        <v>7</v>
      </c>
      <c r="N30" s="6">
        <f>ROUND(Calculator!$D$8-2+Calculator!$I$8*4+IF(Calculator!$K$8="YES",5,0)-8-20*LOG10(O30)-O30/1000,0)</f>
        <v>47</v>
      </c>
      <c r="O30" s="9">
        <f t="shared" si="2"/>
        <v>80</v>
      </c>
      <c r="Q30" s="9">
        <v>7</v>
      </c>
      <c r="R30" s="6">
        <f>ROUND(Calculator!$D$8-2+Calculator!$I$8*4+IF(Calculator!$K$8="YES",5,0)-8-20*LOG10(S30)-S30/1000,0)</f>
        <v>45</v>
      </c>
      <c r="S30" s="9">
        <f t="shared" si="3"/>
        <v>102</v>
      </c>
    </row>
    <row r="31" spans="13:19" x14ac:dyDescent="0.3">
      <c r="M31" s="9">
        <v>8</v>
      </c>
      <c r="N31" s="6">
        <f>ROUND(Calculator!$D$8-2+Calculator!$I$8*4+IF(Calculator!$K$8="YES",5,0)-8-20*LOG10(O31)-O31/1000,0)</f>
        <v>47</v>
      </c>
      <c r="O31" s="9">
        <f t="shared" si="2"/>
        <v>79</v>
      </c>
      <c r="Q31" s="9">
        <v>8</v>
      </c>
      <c r="R31" s="6">
        <f>ROUND(Calculator!$D$8-2+Calculator!$I$8*4+IF(Calculator!$K$8="YES",5,0)-8-20*LOG10(S31)-S31/1000,0)</f>
        <v>45</v>
      </c>
      <c r="S31" s="9">
        <f t="shared" si="3"/>
        <v>101</v>
      </c>
    </row>
    <row r="32" spans="13:19" x14ac:dyDescent="0.3">
      <c r="M32" s="9">
        <v>9</v>
      </c>
      <c r="N32" s="6">
        <f>ROUND(Calculator!$D$8-2+Calculator!$I$8*4+IF(Calculator!$K$8="YES",5,0)-8-20*LOG10(O32)-O32/1000,0)</f>
        <v>47</v>
      </c>
      <c r="O32" s="9">
        <f t="shared" si="2"/>
        <v>78</v>
      </c>
      <c r="Q32" s="9">
        <v>9</v>
      </c>
      <c r="R32" s="6">
        <f>ROUND(Calculator!$D$8-2+Calculator!$I$8*4+IF(Calculator!$K$8="YES",5,0)-8-20*LOG10(S32)-S32/1000,0)</f>
        <v>45</v>
      </c>
      <c r="S32" s="9">
        <f t="shared" si="3"/>
        <v>100</v>
      </c>
    </row>
    <row r="33" spans="13:19" x14ac:dyDescent="0.3">
      <c r="M33" s="9">
        <v>10</v>
      </c>
      <c r="N33" s="6">
        <f>ROUND(Calculator!$D$8-2+Calculator!$I$8*4+IF(Calculator!$K$8="YES",5,0)-8-20*LOG10(O33)-O33/1000,0)</f>
        <v>47</v>
      </c>
      <c r="O33" s="9">
        <f t="shared" si="2"/>
        <v>77</v>
      </c>
      <c r="Q33" s="9">
        <v>10</v>
      </c>
      <c r="R33" s="6">
        <f>ROUND(Calculator!$D$8-2+Calculator!$I$8*4+IF(Calculator!$K$8="YES",5,0)-8-20*LOG10(S33)-S33/1000,0)</f>
        <v>45</v>
      </c>
      <c r="S33" s="9">
        <f t="shared" si="3"/>
        <v>99</v>
      </c>
    </row>
    <row r="34" spans="13:19" x14ac:dyDescent="0.3">
      <c r="M34" s="9">
        <v>11</v>
      </c>
      <c r="N34" s="6">
        <f>ROUND(Calculator!$D$8-2+Calculator!$I$8*4+IF(Calculator!$K$8="YES",5,0)-8-20*LOG10(O34)-O34/1000,0)</f>
        <v>47</v>
      </c>
      <c r="O34" s="9">
        <f t="shared" si="2"/>
        <v>76</v>
      </c>
      <c r="Q34" s="9">
        <v>11</v>
      </c>
      <c r="R34" s="6">
        <f>ROUND(Calculator!$D$8-2+Calculator!$I$8*4+IF(Calculator!$K$8="YES",5,0)-8-20*LOG10(S34)-S34/1000,0)</f>
        <v>45</v>
      </c>
      <c r="S34" s="9">
        <f t="shared" si="3"/>
        <v>98</v>
      </c>
    </row>
    <row r="35" spans="13:19" x14ac:dyDescent="0.3">
      <c r="M35" s="9">
        <v>12</v>
      </c>
      <c r="N35" s="6">
        <f>ROUND(Calculator!$D$8-2+Calculator!$I$8*4+IF(Calculator!$K$8="YES",5,0)-8-20*LOG10(O35)-O35/1000,0)</f>
        <v>47</v>
      </c>
      <c r="O35" s="9">
        <f t="shared" si="2"/>
        <v>75</v>
      </c>
      <c r="Q35" s="9">
        <v>12</v>
      </c>
      <c r="R35" s="6">
        <f>ROUND(Calculator!$D$8-2+Calculator!$I$8*4+IF(Calculator!$K$8="YES",5,0)-8-20*LOG10(S35)-S35/1000,0)</f>
        <v>45</v>
      </c>
      <c r="S35" s="9">
        <f t="shared" si="3"/>
        <v>97</v>
      </c>
    </row>
    <row r="36" spans="13:19" x14ac:dyDescent="0.3">
      <c r="M36" s="9">
        <v>13</v>
      </c>
      <c r="N36" s="6">
        <f>ROUND(Calculator!$D$8-2+Calculator!$I$8*4+IF(Calculator!$K$8="YES",5,0)-8-20*LOG10(O36)-O36/1000,0)</f>
        <v>47</v>
      </c>
      <c r="O36" s="9">
        <f t="shared" si="2"/>
        <v>74</v>
      </c>
      <c r="Q36" s="9">
        <v>13</v>
      </c>
      <c r="R36" s="6">
        <f>ROUND(Calculator!$D$8-2+Calculator!$I$8*4+IF(Calculator!$K$8="YES",5,0)-8-20*LOG10(S36)-S36/1000,0)</f>
        <v>45</v>
      </c>
      <c r="S36" s="9">
        <f t="shared" si="3"/>
        <v>96</v>
      </c>
    </row>
    <row r="37" spans="13:19" x14ac:dyDescent="0.3">
      <c r="M37" s="9">
        <v>14</v>
      </c>
      <c r="N37" s="6">
        <f>ROUND(Calculator!$D$8-2+Calculator!$I$8*4+IF(Calculator!$K$8="YES",5,0)-8-20*LOG10(O37)-O37/1000,0)</f>
        <v>47</v>
      </c>
      <c r="O37" s="9">
        <f t="shared" si="2"/>
        <v>73</v>
      </c>
      <c r="Q37" s="9">
        <v>14</v>
      </c>
      <c r="R37" s="6">
        <f>ROUND(Calculator!$D$8-2+Calculator!$I$8*4+IF(Calculator!$K$8="YES",5,0)-8-20*LOG10(S37)-S37/1000,0)</f>
        <v>45</v>
      </c>
      <c r="S37" s="9">
        <f t="shared" si="3"/>
        <v>95</v>
      </c>
    </row>
    <row r="38" spans="13:19" x14ac:dyDescent="0.3">
      <c r="M38" s="9">
        <v>15</v>
      </c>
      <c r="N38" s="6">
        <f>ROUND(Calculator!$D$8-2+Calculator!$I$8*4+IF(Calculator!$K$8="YES",5,0)-8-20*LOG10(O38)-O38/1000,0)</f>
        <v>48</v>
      </c>
      <c r="O38" s="9">
        <f t="shared" si="2"/>
        <v>72</v>
      </c>
      <c r="Q38" s="9">
        <v>15</v>
      </c>
      <c r="R38" s="6">
        <f>ROUND(Calculator!$D$8-2+Calculator!$I$8*4+IF(Calculator!$K$8="YES",5,0)-8-20*LOG10(S38)-S38/1000,0)</f>
        <v>45</v>
      </c>
      <c r="S38" s="9">
        <f t="shared" si="3"/>
        <v>94</v>
      </c>
    </row>
    <row r="39" spans="13:19" x14ac:dyDescent="0.3">
      <c r="M39" s="9">
        <v>16</v>
      </c>
      <c r="N39" s="6">
        <f>ROUND(Calculator!$D$8-2+Calculator!$I$8*4+IF(Calculator!$K$8="YES",5,0)-8-20*LOG10(O39)-O39/1000,0)</f>
        <v>48</v>
      </c>
      <c r="O39" s="9">
        <f t="shared" si="2"/>
        <v>71</v>
      </c>
      <c r="Q39" s="9">
        <v>16</v>
      </c>
      <c r="R39" s="6">
        <f>ROUND(Calculator!$D$8-2+Calculator!$I$8*4+IF(Calculator!$K$8="YES",5,0)-8-20*LOG10(S39)-S39/1000,0)</f>
        <v>45</v>
      </c>
      <c r="S39" s="9">
        <f t="shared" si="3"/>
        <v>93</v>
      </c>
    </row>
    <row r="40" spans="13:19" x14ac:dyDescent="0.3">
      <c r="M40" s="9">
        <v>17</v>
      </c>
      <c r="N40" s="6">
        <f>ROUND(Calculator!$D$8-2+Calculator!$I$8*4+IF(Calculator!$K$8="YES",5,0)-8-20*LOG10(O40)-O40/1000,0)</f>
        <v>48</v>
      </c>
      <c r="O40" s="9">
        <f t="shared" si="2"/>
        <v>70</v>
      </c>
      <c r="Q40" s="9">
        <v>17</v>
      </c>
      <c r="R40" s="6">
        <f>ROUND(Calculator!$D$8-2+Calculator!$I$8*4+IF(Calculator!$K$8="YES",5,0)-8-20*LOG10(S40)-S40/1000,0)</f>
        <v>45</v>
      </c>
      <c r="S40" s="9">
        <f t="shared" si="3"/>
        <v>92</v>
      </c>
    </row>
    <row r="41" spans="13:19" x14ac:dyDescent="0.3">
      <c r="M41" s="9">
        <v>18</v>
      </c>
      <c r="N41" s="6">
        <f>ROUND(Calculator!$D$8-2+Calculator!$I$8*4+IF(Calculator!$K$8="YES",5,0)-8-20*LOG10(O41)-O41/1000,0)</f>
        <v>48</v>
      </c>
      <c r="O41" s="9">
        <f t="shared" si="2"/>
        <v>69</v>
      </c>
      <c r="Q41" s="9">
        <v>18</v>
      </c>
      <c r="R41" s="6">
        <f>ROUND(Calculator!$D$8-2+Calculator!$I$8*4+IF(Calculator!$K$8="YES",5,0)-8-20*LOG10(S41)-S41/1000,0)</f>
        <v>46</v>
      </c>
      <c r="S41" s="9">
        <f t="shared" si="3"/>
        <v>91</v>
      </c>
    </row>
    <row r="42" spans="13:19" x14ac:dyDescent="0.3">
      <c r="M42" s="9">
        <v>19</v>
      </c>
      <c r="N42" s="6">
        <f>ROUND(Calculator!$D$8-2+Calculator!$I$8*4+IF(Calculator!$K$8="YES",5,0)-8-20*LOG10(O42)-O42/1000,0)</f>
        <v>48</v>
      </c>
      <c r="O42" s="9">
        <f t="shared" si="2"/>
        <v>68</v>
      </c>
      <c r="Q42" s="9">
        <v>19</v>
      </c>
      <c r="R42" s="6">
        <f>ROUND(Calculator!$D$8-2+Calculator!$I$8*4+IF(Calculator!$K$8="YES",5,0)-8-20*LOG10(S42)-S42/1000,0)</f>
        <v>46</v>
      </c>
      <c r="S42" s="9">
        <f t="shared" si="3"/>
        <v>90</v>
      </c>
    </row>
    <row r="43" spans="13:19" x14ac:dyDescent="0.3">
      <c r="M43" s="9">
        <v>20</v>
      </c>
      <c r="N43" s="6">
        <f>ROUND(Calculator!$D$8-2+Calculator!$I$8*4+IF(Calculator!$K$8="YES",5,0)-8-20*LOG10(O43)-O43/1000,0)</f>
        <v>48</v>
      </c>
      <c r="O43" s="9">
        <f t="shared" si="2"/>
        <v>67</v>
      </c>
      <c r="Q43" s="9">
        <v>20</v>
      </c>
      <c r="R43" s="6">
        <f>ROUND(Calculator!$D$8-2+Calculator!$I$8*4+IF(Calculator!$K$8="YES",5,0)-8-20*LOG10(S43)-S43/1000,0)</f>
        <v>46</v>
      </c>
      <c r="S43" s="9">
        <f t="shared" si="3"/>
        <v>89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Cumulative calculator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2021-04-08T11:35:40Z</dcterms:modified>
</cp:coreProperties>
</file>